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prut\Desktop\!_Протоколы_!\Готовое\"/>
    </mc:Choice>
  </mc:AlternateContent>
  <xr:revisionPtr revIDLastSave="0" documentId="13_ncr:1_{53B06400-EA95-428C-89EA-7FE5C1B72C45}" xr6:coauthVersionLast="44" xr6:coauthVersionMax="44" xr10:uidLastSave="{00000000-0000-0000-0000-000000000000}"/>
  <bookViews>
    <workbookView xWindow="-108" yWindow="-108" windowWidth="23256" windowHeight="12576" tabRatio="789" activeTab="2" xr2:uid="{00000000-000D-0000-FFFF-FFFF00000000}"/>
  </bookViews>
  <sheets>
    <sheet name="База спортсменов" sheetId="93" r:id="rId1"/>
    <sheet name="Список участников" sheetId="92" r:id="rId2"/>
    <sheet name="Критериум" sheetId="91" r:id="rId3"/>
  </sheets>
  <definedNames>
    <definedName name="_xlnm.Print_Titles" localSheetId="2">Критериум!$21:$22</definedName>
    <definedName name="_xlnm.Print_Titles" localSheetId="1">'Список участников'!$21:$21</definedName>
    <definedName name="_xlnm.Print_Area" localSheetId="2">Критериум!$A$1:$AQ$71</definedName>
    <definedName name="_xlnm.Print_Area" localSheetId="1">'Список участников'!$A$1:$G$68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M24" i="91" l="1"/>
  <c r="AM25" i="91"/>
  <c r="AM26" i="91"/>
  <c r="AM27" i="91"/>
  <c r="AM28" i="91"/>
  <c r="AM29" i="91"/>
  <c r="AM30" i="91"/>
  <c r="AM31" i="91"/>
  <c r="AM32" i="91"/>
  <c r="AM33" i="91"/>
  <c r="AM34" i="91"/>
  <c r="AM35" i="91"/>
  <c r="AM36" i="91"/>
  <c r="AM37" i="91"/>
  <c r="AM38" i="91"/>
  <c r="AM39" i="91"/>
  <c r="AM40" i="91"/>
  <c r="AM41" i="91"/>
  <c r="AM42" i="91"/>
  <c r="AM43" i="91"/>
  <c r="AM44" i="91"/>
  <c r="AM45" i="91"/>
  <c r="AM46" i="91"/>
  <c r="AM47" i="91"/>
  <c r="AM48" i="91"/>
  <c r="AM49" i="91"/>
  <c r="AM50" i="91"/>
  <c r="AM51" i="91"/>
  <c r="AM23" i="91"/>
  <c r="AQ58" i="91"/>
  <c r="AQ57" i="91"/>
  <c r="AQ56" i="91"/>
  <c r="AQ55" i="91"/>
  <c r="AQ54" i="91"/>
  <c r="H57" i="92"/>
  <c r="F57" i="92"/>
  <c r="E57" i="92"/>
  <c r="D57" i="92"/>
  <c r="C57" i="92"/>
  <c r="B57" i="92"/>
  <c r="H50" i="92"/>
  <c r="F50" i="92"/>
  <c r="E50" i="92"/>
  <c r="D50" i="92"/>
  <c r="C50" i="92"/>
  <c r="B50" i="92"/>
  <c r="H47" i="92"/>
  <c r="F47" i="92"/>
  <c r="E47" i="92"/>
  <c r="D47" i="92"/>
  <c r="C47" i="92"/>
  <c r="B47" i="92"/>
  <c r="H44" i="92"/>
  <c r="F44" i="92"/>
  <c r="E44" i="92"/>
  <c r="D44" i="92"/>
  <c r="C44" i="92"/>
  <c r="B44" i="92"/>
  <c r="H39" i="92"/>
  <c r="F39" i="92"/>
  <c r="E39" i="92"/>
  <c r="D39" i="92"/>
  <c r="C39" i="92"/>
  <c r="B39" i="92"/>
  <c r="H36" i="92"/>
  <c r="F36" i="92"/>
  <c r="E36" i="92"/>
  <c r="D36" i="92"/>
  <c r="C36" i="92"/>
  <c r="B36" i="92"/>
  <c r="B25" i="92"/>
  <c r="C25" i="92"/>
  <c r="D25" i="92"/>
  <c r="E25" i="92"/>
  <c r="F25" i="92"/>
  <c r="H25" i="92"/>
  <c r="B26" i="92"/>
  <c r="C26" i="92"/>
  <c r="D26" i="92"/>
  <c r="E26" i="92"/>
  <c r="F26" i="92"/>
  <c r="H26" i="92"/>
  <c r="C27" i="92"/>
  <c r="D27" i="92"/>
  <c r="E27" i="92"/>
  <c r="F27" i="92"/>
  <c r="H27" i="92"/>
  <c r="B28" i="92"/>
  <c r="C28" i="92"/>
  <c r="D28" i="92"/>
  <c r="E28" i="92"/>
  <c r="F28" i="92"/>
  <c r="H28" i="92"/>
  <c r="B29" i="92"/>
  <c r="C29" i="92"/>
  <c r="D29" i="92"/>
  <c r="E29" i="92"/>
  <c r="F29" i="92"/>
  <c r="H29" i="92"/>
  <c r="B30" i="92"/>
  <c r="C30" i="92"/>
  <c r="D30" i="92"/>
  <c r="E30" i="92"/>
  <c r="F30" i="92"/>
  <c r="H30" i="92"/>
  <c r="B31" i="92"/>
  <c r="C31" i="92"/>
  <c r="D31" i="92"/>
  <c r="E31" i="92"/>
  <c r="F31" i="92"/>
  <c r="H31" i="92"/>
  <c r="B32" i="92"/>
  <c r="C32" i="92"/>
  <c r="D32" i="92"/>
  <c r="E32" i="92"/>
  <c r="F32" i="92"/>
  <c r="H32" i="92"/>
  <c r="B33" i="92"/>
  <c r="C33" i="92"/>
  <c r="D33" i="92"/>
  <c r="E33" i="92"/>
  <c r="F33" i="92"/>
  <c r="H33" i="92"/>
  <c r="B34" i="92"/>
  <c r="C34" i="92"/>
  <c r="D34" i="92"/>
  <c r="E34" i="92"/>
  <c r="F34" i="92"/>
  <c r="H34" i="92"/>
  <c r="B35" i="92"/>
  <c r="C35" i="92"/>
  <c r="D35" i="92"/>
  <c r="E35" i="92"/>
  <c r="F35" i="92"/>
  <c r="H35" i="92"/>
  <c r="B38" i="92"/>
  <c r="C38" i="92"/>
  <c r="D38" i="92"/>
  <c r="E38" i="92"/>
  <c r="F38" i="92"/>
  <c r="H38" i="92"/>
  <c r="B41" i="92"/>
  <c r="C41" i="92"/>
  <c r="D41" i="92"/>
  <c r="E41" i="92"/>
  <c r="F41" i="92"/>
  <c r="H41" i="92"/>
  <c r="B42" i="92"/>
  <c r="C42" i="92"/>
  <c r="D42" i="92"/>
  <c r="E42" i="92"/>
  <c r="F42" i="92"/>
  <c r="H42" i="92"/>
  <c r="B43" i="92"/>
  <c r="C43" i="92"/>
  <c r="D43" i="92"/>
  <c r="E43" i="92"/>
  <c r="F43" i="92"/>
  <c r="H43" i="92"/>
  <c r="C45" i="92"/>
  <c r="D45" i="92"/>
  <c r="E45" i="92"/>
  <c r="F45" i="92"/>
  <c r="H45" i="92"/>
  <c r="B46" i="92"/>
  <c r="C46" i="92"/>
  <c r="D46" i="92"/>
  <c r="E46" i="92"/>
  <c r="F46" i="92"/>
  <c r="H46" i="92"/>
  <c r="B49" i="92"/>
  <c r="C49" i="92"/>
  <c r="D49" i="92"/>
  <c r="E49" i="92"/>
  <c r="F49" i="92"/>
  <c r="H49" i="92"/>
  <c r="B52" i="92"/>
  <c r="C52" i="92"/>
  <c r="D52" i="92"/>
  <c r="E52" i="92"/>
  <c r="F52" i="92"/>
  <c r="H52" i="92"/>
  <c r="B53" i="92"/>
  <c r="C53" i="92"/>
  <c r="D53" i="92"/>
  <c r="E53" i="92"/>
  <c r="F53" i="92"/>
  <c r="H53" i="92"/>
  <c r="B54" i="92"/>
  <c r="C54" i="92"/>
  <c r="D54" i="92"/>
  <c r="E54" i="92"/>
  <c r="F54" i="92"/>
  <c r="H54" i="92"/>
  <c r="B55" i="92"/>
  <c r="C55" i="92"/>
  <c r="D55" i="92"/>
  <c r="E55" i="92"/>
  <c r="F55" i="92"/>
  <c r="H55" i="92"/>
  <c r="B56" i="92"/>
  <c r="C56" i="92"/>
  <c r="D56" i="92"/>
  <c r="E56" i="92"/>
  <c r="F56" i="92"/>
  <c r="H56" i="92"/>
  <c r="G19" i="91"/>
  <c r="G18" i="91"/>
  <c r="G17" i="91"/>
  <c r="G16" i="91"/>
  <c r="C24" i="91"/>
  <c r="D24" i="91"/>
  <c r="E24" i="91"/>
  <c r="F24" i="91"/>
  <c r="G24" i="91"/>
  <c r="C25" i="91"/>
  <c r="D25" i="91"/>
  <c r="E25" i="91"/>
  <c r="F25" i="91"/>
  <c r="G25" i="91"/>
  <c r="C26" i="91"/>
  <c r="D26" i="91"/>
  <c r="E26" i="91"/>
  <c r="F26" i="91"/>
  <c r="G26" i="91"/>
  <c r="C27" i="91"/>
  <c r="D27" i="91"/>
  <c r="E27" i="91"/>
  <c r="F27" i="91"/>
  <c r="G27" i="91"/>
  <c r="C28" i="91"/>
  <c r="D28" i="91"/>
  <c r="E28" i="91"/>
  <c r="F28" i="91"/>
  <c r="G28" i="91"/>
  <c r="C29" i="91"/>
  <c r="D29" i="91"/>
  <c r="E29" i="91"/>
  <c r="F29" i="91"/>
  <c r="G29" i="91"/>
  <c r="C30" i="91"/>
  <c r="D30" i="91"/>
  <c r="E30" i="91"/>
  <c r="F30" i="91"/>
  <c r="G30" i="91"/>
  <c r="C31" i="91"/>
  <c r="D31" i="91"/>
  <c r="E31" i="91"/>
  <c r="F31" i="91"/>
  <c r="G31" i="91"/>
  <c r="C32" i="91"/>
  <c r="D32" i="91"/>
  <c r="E32" i="91"/>
  <c r="F32" i="91"/>
  <c r="G32" i="91"/>
  <c r="C33" i="91"/>
  <c r="D33" i="91"/>
  <c r="E33" i="91"/>
  <c r="F33" i="91"/>
  <c r="G33" i="91"/>
  <c r="C34" i="91"/>
  <c r="D34" i="91"/>
  <c r="E34" i="91"/>
  <c r="F34" i="91"/>
  <c r="G34" i="91"/>
  <c r="C35" i="91"/>
  <c r="D35" i="91"/>
  <c r="E35" i="91"/>
  <c r="F35" i="91"/>
  <c r="G35" i="91"/>
  <c r="C36" i="91"/>
  <c r="D36" i="91"/>
  <c r="E36" i="91"/>
  <c r="F36" i="91"/>
  <c r="G36" i="91"/>
  <c r="C37" i="91"/>
  <c r="D37" i="91"/>
  <c r="E37" i="91"/>
  <c r="F37" i="91"/>
  <c r="G37" i="91"/>
  <c r="C38" i="91"/>
  <c r="D38" i="91"/>
  <c r="E38" i="91"/>
  <c r="F38" i="91"/>
  <c r="G38" i="91"/>
  <c r="C39" i="91"/>
  <c r="D39" i="91"/>
  <c r="E39" i="91"/>
  <c r="F39" i="91"/>
  <c r="G39" i="91"/>
  <c r="C40" i="91"/>
  <c r="D40" i="91"/>
  <c r="E40" i="91"/>
  <c r="F40" i="91"/>
  <c r="G40" i="91"/>
  <c r="C41" i="91"/>
  <c r="D41" i="91"/>
  <c r="E41" i="91"/>
  <c r="F41" i="91"/>
  <c r="G41" i="91"/>
  <c r="C42" i="91"/>
  <c r="D42" i="91"/>
  <c r="E42" i="91"/>
  <c r="F42" i="91"/>
  <c r="G42" i="91"/>
  <c r="C43" i="91"/>
  <c r="D43" i="91"/>
  <c r="E43" i="91"/>
  <c r="F43" i="91"/>
  <c r="G43" i="91"/>
  <c r="C44" i="91"/>
  <c r="D44" i="91"/>
  <c r="E44" i="91"/>
  <c r="F44" i="91"/>
  <c r="G44" i="91"/>
  <c r="C45" i="91"/>
  <c r="D45" i="91"/>
  <c r="E45" i="91"/>
  <c r="F45" i="91"/>
  <c r="G45" i="91"/>
  <c r="C46" i="91"/>
  <c r="D46" i="91"/>
  <c r="E46" i="91"/>
  <c r="F46" i="91"/>
  <c r="G46" i="91"/>
  <c r="C47" i="91"/>
  <c r="D47" i="91"/>
  <c r="E47" i="91"/>
  <c r="F47" i="91"/>
  <c r="G47" i="91"/>
  <c r="C48" i="91"/>
  <c r="D48" i="91"/>
  <c r="E48" i="91"/>
  <c r="F48" i="91"/>
  <c r="G48" i="91"/>
  <c r="C49" i="91"/>
  <c r="D49" i="91"/>
  <c r="E49" i="91"/>
  <c r="F49" i="91"/>
  <c r="G49" i="91"/>
  <c r="C50" i="91"/>
  <c r="D50" i="91"/>
  <c r="E50" i="91"/>
  <c r="F50" i="91"/>
  <c r="G50" i="91"/>
  <c r="C51" i="91"/>
  <c r="D51" i="91"/>
  <c r="E51" i="91"/>
  <c r="F51" i="91"/>
  <c r="G51" i="91"/>
  <c r="G23" i="91"/>
  <c r="F23" i="91"/>
  <c r="E23" i="91"/>
  <c r="D23" i="91"/>
  <c r="C23" i="91"/>
  <c r="A70" i="91" l="1"/>
  <c r="F70" i="91"/>
  <c r="AM70" i="91"/>
  <c r="AQ14" i="91"/>
  <c r="AQ13" i="91"/>
  <c r="D14" i="91"/>
  <c r="D13" i="91"/>
  <c r="A12" i="91"/>
  <c r="A11" i="91"/>
  <c r="A10" i="91"/>
  <c r="A8" i="91"/>
  <c r="A7" i="91"/>
  <c r="A6" i="91"/>
  <c r="A5" i="91"/>
  <c r="A4" i="91"/>
  <c r="A3" i="91"/>
  <c r="A2" i="91"/>
  <c r="A1" i="91"/>
  <c r="AM60" i="91" l="1"/>
  <c r="AM59" i="91"/>
  <c r="AM58" i="91"/>
  <c r="AM57" i="91"/>
  <c r="H24" i="92"/>
  <c r="F24" i="92"/>
  <c r="E24" i="92"/>
  <c r="D24" i="92"/>
  <c r="C24" i="92"/>
  <c r="B24" i="92"/>
  <c r="H23" i="92"/>
  <c r="F23" i="92"/>
  <c r="E23" i="92"/>
  <c r="D23" i="92"/>
  <c r="C23" i="92"/>
  <c r="C67" i="92"/>
  <c r="A67" i="92"/>
  <c r="AM56" i="91" l="1"/>
  <c r="AM55" i="91" s="1"/>
</calcChain>
</file>

<file path=xl/sharedStrings.xml><?xml version="1.0" encoding="utf-8"?>
<sst xmlns="http://schemas.openxmlformats.org/spreadsheetml/2006/main" count="231" uniqueCount="136">
  <si>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</si>
  <si>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</si>
  <si>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</si>
  <si>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</si>
  <si>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</si>
  <si>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</si>
  <si>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</si>
  <si>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</si>
  <si>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</si>
  <si>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</si>
  <si>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</si>
  <si>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</si>
  <si>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</si>
  <si>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</si>
  <si>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</si>
  <si>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</si>
  <si>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 xml:space="preserve">ГРИГОРЬЕВ В. А. (ВК, г. ОМСК) </t>
  </si>
  <si>
    <t xml:space="preserve">БОРОВИЦКАЯ Т. В. (ВК, г. ОМСК) 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</si>
  <si>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</si>
  <si>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</si>
  <si>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</si>
  <si>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</si>
  <si>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</si>
  <si>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</si>
  <si>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</si>
  <si>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</si>
  <si>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ОКОНЧАНИЕ ГОНКИ:</t>
  </si>
  <si>
    <t>НФ</t>
  </si>
  <si>
    <t>Санкт-Петербург</t>
  </si>
  <si>
    <t xml:space="preserve">ИВАНОВ А.В. (ВК, г. МОСКВА) </t>
  </si>
  <si>
    <t>МС</t>
  </si>
  <si>
    <t>ВЫПОЛНЕНИЕ НТУ ЕВСК</t>
  </si>
  <si>
    <t xml:space="preserve">ПОПОВА Е.В. (1 кат., г. ВОРОНЕЖ) </t>
  </si>
  <si>
    <t xml:space="preserve">25 м </t>
  </si>
  <si>
    <t>Управление физической культуры и спорта Воронежской области</t>
  </si>
  <si>
    <t>Федерация велосипедного спорта Воронежской области</t>
  </si>
  <si>
    <t>ЧЕМПИОНАТ РОССИИ</t>
  </si>
  <si>
    <t>36-1,5 km / 18.01.01</t>
  </si>
  <si>
    <t>РЕЗУЛЬТАТ очки</t>
  </si>
  <si>
    <t>КАСЕНОВА Карина</t>
  </si>
  <si>
    <t>БАДЫКОВА Гульназ</t>
  </si>
  <si>
    <t>Москва</t>
  </si>
  <si>
    <t>ДЕЙКО Ольга</t>
  </si>
  <si>
    <t>ЧЕРНЫШОВА Галина</t>
  </si>
  <si>
    <t>ЛИХАНОВА Марина</t>
  </si>
  <si>
    <t>ИВАНОВА Ирина</t>
  </si>
  <si>
    <t>ВИНОГРАДОВА Виктория</t>
  </si>
  <si>
    <t>КИРИЛЛОВА Полина</t>
  </si>
  <si>
    <t>КРАХИНА Виктория</t>
  </si>
  <si>
    <t>ВАЛИЕВА Виктория</t>
  </si>
  <si>
    <t>КОНОПЛЕВА Анастасия</t>
  </si>
  <si>
    <t>ОСОВИНА Ксения</t>
  </si>
  <si>
    <t>КАШКИНА Виктория</t>
  </si>
  <si>
    <t>НОВИЧИХИНА Александра</t>
  </si>
  <si>
    <t>СЫРАДОЕВА Маргарита</t>
  </si>
  <si>
    <t>ПЕРЕЛОМОВА Екатерина</t>
  </si>
  <si>
    <t>МЕХТИЕВА Гюнель</t>
  </si>
  <si>
    <t>АГАПОВА Ирина</t>
  </si>
  <si>
    <t>КАНЦЫБЕР Мария</t>
  </si>
  <si>
    <t>ПРОСОЕДОВА София</t>
  </si>
  <si>
    <t>ПОПОВА Кристина</t>
  </si>
  <si>
    <t>xx</t>
  </si>
  <si>
    <t>ХХ</t>
  </si>
  <si>
    <t>пункт из правил</t>
  </si>
  <si>
    <t xml:space="preserve">1,346 км/26 </t>
  </si>
  <si>
    <t>Доп. Инфо</t>
  </si>
  <si>
    <t>№ ВРВС</t>
  </si>
  <si>
    <t>№ ЕКП 2020</t>
  </si>
  <si>
    <t>ЖЕНЩИНЫ</t>
  </si>
  <si>
    <t>Температура</t>
  </si>
  <si>
    <t>Влажность</t>
  </si>
  <si>
    <t>Осадки</t>
  </si>
  <si>
    <t>н. дождь</t>
  </si>
  <si>
    <t>Ветер</t>
  </si>
  <si>
    <t>3,0 м/с (с/в)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</si>
  <si>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</si>
  <si>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</si>
  <si>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</si>
  <si>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</si>
  <si>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</si>
  <si>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</si>
  <si>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</si>
  <si>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</si>
  <si>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</si>
  <si>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</si>
  <si>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13 ИЮНЯ 2019 ГОДА</t>
  </si>
  <si>
    <t xml:space="preserve">11ч 00м </t>
  </si>
  <si>
    <t>12ч 07м</t>
  </si>
  <si>
    <t>НАЗВАНИЕ ТРАССЫ / РЕГ. НОМЕР:</t>
  </si>
  <si>
    <t>МАКСИМАЛЬНЫЙ ПЕРЕПАД (HD):</t>
  </si>
  <si>
    <t>ДИСТАНЦИЯ: ДЛИНА КРУГА/КРУГОВ</t>
  </si>
  <si>
    <t>+12,0+ 16,0</t>
  </si>
  <si>
    <t xml:space="preserve">650 м </t>
  </si>
  <si>
    <t>СУММА ПОЛОЖИТЕЛЬНЫХ ПЕРЕПАДОВ ВЫСОТЫ НА ДИСТАНЦИИ (ТС):</t>
  </si>
  <si>
    <t>Пояснения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</si>
  <si>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</si>
  <si>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</si>
  <si>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</si>
  <si>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</si>
  <si>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</si>
  <si>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</si>
  <si>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</si>
  <si>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</si>
  <si>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</si>
  <si>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</si>
  <si>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</si>
  <si>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Столбцы с лишними кругами можно скрыть</t>
  </si>
  <si>
    <t>шоссе - критериум 20-40 км</t>
  </si>
  <si>
    <t>1 СР</t>
  </si>
  <si>
    <r>
      <rPr>
        <b/>
        <sz val="11"/>
        <rFont val="Calibri"/>
        <family val="2"/>
        <charset val="204"/>
        <scheme val="minor"/>
      </rPr>
      <t>МЕСТО ПРОВЕДЕНИЯ</t>
    </r>
    <r>
      <rPr>
        <sz val="11"/>
        <rFont val="Calibri"/>
        <family val="2"/>
        <charset val="204"/>
        <scheme val="minor"/>
      </rPr>
      <t>:</t>
    </r>
  </si>
  <si>
    <t>ДАТА ПРОВЕДЕНИЯ:</t>
  </si>
  <si>
    <t>Рейтинговые очки</t>
  </si>
  <si>
    <t>Место на основном финише</t>
  </si>
  <si>
    <t>СПИСОК УЧАСТНИКОВ</t>
  </si>
  <si>
    <t>МЕСТО ПРОВЕДЕНИЯ:</t>
  </si>
  <si>
    <t>008xxxxxxxxЯ</t>
  </si>
  <si>
    <t>№ ЕКП 2021</t>
  </si>
  <si>
    <t>xxxxx</t>
  </si>
  <si>
    <t>UCI TEAM</t>
  </si>
  <si>
    <t>Принадлежность к организации</t>
  </si>
  <si>
    <t>Республика Адыгея</t>
  </si>
  <si>
    <t>Значения столбцов B:H вставляются из "базы спортсменов" по номеру спортсмена из столбца А (скопировать формулы)</t>
  </si>
  <si>
    <t>№</t>
  </si>
  <si>
    <t>UCI ID</t>
  </si>
  <si>
    <t>Фамилия Имя</t>
  </si>
  <si>
    <t>Дата рожд.</t>
  </si>
  <si>
    <t>Разряд</t>
  </si>
  <si>
    <t>Субъект РФ</t>
  </si>
  <si>
    <t>UCI Team</t>
  </si>
  <si>
    <t>Санкт-Петербург, Псковская область</t>
  </si>
  <si>
    <t>Республика Бурятия</t>
  </si>
  <si>
    <t>Санкт-Петербург, Воронежская область</t>
  </si>
  <si>
    <t>Воронежская область</t>
  </si>
  <si>
    <t>СШ</t>
  </si>
  <si>
    <t>г. Воронеж - стадион им.</t>
  </si>
  <si>
    <t>ДСКВ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</si>
</sst>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</cellStyleXfs>
  <cellXfs count="249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1" xfId="0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" fontId="19" fillId="0" borderId="1" xfId="9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19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19" fillId="0" borderId="1" xfId="9" applyFont="1" applyFill="1" applyBorder="1" applyAlignment="1">
      <alignment horizontal="center" vertical="center" wrapText="1"/>
    </xf>
    <xf numFmtId="0" fontId="19" fillId="0" borderId="1" xfId="9" applyFont="1" applyFill="1" applyBorder="1" applyAlignment="1">
      <alignment vertical="center" wrapText="1"/>
    </xf>
    <xf numFmtId="0" fontId="13" fillId="0" borderId="12" xfId="0" applyFont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9" fillId="0" borderId="24" xfId="9" applyFont="1" applyFill="1" applyBorder="1" applyAlignment="1">
      <alignment horizontal="center" vertical="center" wrapText="1"/>
    </xf>
    <xf numFmtId="0" fontId="19" fillId="0" borderId="24" xfId="9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/>
    </xf>
    <xf numFmtId="0" fontId="12" fillId="0" borderId="27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49" fontId="13" fillId="0" borderId="22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8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9" fillId="0" borderId="4" xfId="9" applyFont="1" applyFill="1" applyBorder="1" applyAlignment="1">
      <alignment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9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4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49" fontId="13" fillId="0" borderId="2" xfId="0" applyNumberFormat="1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49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6" fillId="0" borderId="25" xfId="0" applyFont="1" applyFill="1" applyBorder="1" applyAlignment="1">
      <alignment vertical="center"/>
    </xf>
    <xf numFmtId="0" fontId="16" fillId="0" borderId="21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3" fillId="0" borderId="1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vertical="center"/>
    </xf>
    <xf numFmtId="0" fontId="6" fillId="2" borderId="29" xfId="3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2" borderId="29" xfId="3" applyFont="1" applyFill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2" borderId="29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5" fillId="0" borderId="2" xfId="0" applyFont="1" applyBorder="1"/>
    <xf numFmtId="14" fontId="5" fillId="0" borderId="2" xfId="0" applyNumberFormat="1" applyFont="1" applyBorder="1"/>
    <xf numFmtId="0" fontId="12" fillId="0" borderId="13" xfId="0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4" borderId="1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vertical="center"/>
    </xf>
    <xf numFmtId="14" fontId="13" fillId="4" borderId="5" xfId="0" applyNumberFormat="1" applyFont="1" applyFill="1" applyBorder="1" applyAlignment="1">
      <alignment vertical="center"/>
    </xf>
    <xf numFmtId="0" fontId="12" fillId="4" borderId="5" xfId="0" applyFont="1" applyFill="1" applyBorder="1" applyAlignment="1">
      <alignment horizontal="right" vertical="center"/>
    </xf>
    <xf numFmtId="0" fontId="12" fillId="4" borderId="17" xfId="0" applyFont="1" applyFill="1" applyBorder="1" applyAlignment="1">
      <alignment horizontal="right" vertical="center"/>
    </xf>
    <xf numFmtId="0" fontId="12" fillId="0" borderId="16" xfId="0" applyFont="1" applyBorder="1" applyAlignment="1">
      <alignment horizontal="left" vertical="center"/>
    </xf>
    <xf numFmtId="14" fontId="13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12" fillId="0" borderId="39" xfId="0" applyFont="1" applyBorder="1" applyAlignment="1">
      <alignment horizontal="left" vertical="center"/>
    </xf>
    <xf numFmtId="0" fontId="13" fillId="0" borderId="34" xfId="0" applyFont="1" applyBorder="1" applyAlignment="1">
      <alignment vertical="center"/>
    </xf>
    <xf numFmtId="14" fontId="13" fillId="0" borderId="34" xfId="0" applyNumberFormat="1" applyFont="1" applyBorder="1" applyAlignment="1">
      <alignment vertical="center"/>
    </xf>
    <xf numFmtId="0" fontId="13" fillId="0" borderId="34" xfId="0" applyFont="1" applyBorder="1" applyAlignment="1">
      <alignment horizontal="right" vertical="center"/>
    </xf>
    <xf numFmtId="0" fontId="12" fillId="0" borderId="34" xfId="0" applyFont="1" applyBorder="1" applyAlignment="1">
      <alignment horizontal="right" vertical="center"/>
    </xf>
    <xf numFmtId="0" fontId="12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14" fontId="5" fillId="0" borderId="42" xfId="0" applyNumberFormat="1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6" fillId="2" borderId="29" xfId="3" applyFont="1" applyFill="1" applyBorder="1" applyAlignment="1">
      <alignment vertical="center" wrapText="1"/>
    </xf>
    <xf numFmtId="14" fontId="6" fillId="2" borderId="29" xfId="3" applyNumberFormat="1" applyFont="1" applyFill="1" applyBorder="1" applyAlignment="1">
      <alignment vertical="center" wrapText="1"/>
    </xf>
    <xf numFmtId="0" fontId="6" fillId="2" borderId="43" xfId="3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5" fillId="0" borderId="30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14" fontId="15" fillId="0" borderId="8" xfId="3" applyNumberFormat="1" applyFont="1" applyBorder="1" applyAlignment="1">
      <alignment horizontal="center" vertical="center" wrapText="1"/>
    </xf>
    <xf numFmtId="0" fontId="15" fillId="0" borderId="44" xfId="3" applyFont="1" applyBorder="1" applyAlignment="1">
      <alignment horizontal="center" vertical="center" wrapText="1"/>
    </xf>
    <xf numFmtId="0" fontId="15" fillId="0" borderId="45" xfId="3" applyFont="1" applyBorder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14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9" applyFont="1" applyAlignment="1">
      <alignment vertical="center" wrapText="1"/>
    </xf>
    <xf numFmtId="0" fontId="19" fillId="0" borderId="38" xfId="9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6" fillId="0" borderId="45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4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21" fillId="0" borderId="8" xfId="9" applyFont="1" applyBorder="1" applyAlignment="1">
      <alignment vertical="center" wrapText="1"/>
    </xf>
    <xf numFmtId="14" fontId="16" fillId="0" borderId="8" xfId="0" applyNumberFormat="1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9" fillId="0" borderId="0" xfId="9" applyFont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13" fillId="0" borderId="5" xfId="0" applyNumberFormat="1" applyFont="1" applyFill="1" applyBorder="1" applyAlignment="1">
      <alignment vertical="center"/>
    </xf>
    <xf numFmtId="14" fontId="13" fillId="0" borderId="5" xfId="0" applyNumberFormat="1" applyFont="1" applyBorder="1" applyAlignment="1">
      <alignment horizontal="right" vertical="center"/>
    </xf>
    <xf numFmtId="14" fontId="13" fillId="0" borderId="21" xfId="0" applyNumberFormat="1" applyFont="1" applyBorder="1" applyAlignment="1">
      <alignment horizontal="right" vertical="center"/>
    </xf>
    <xf numFmtId="14" fontId="5" fillId="0" borderId="34" xfId="0" applyNumberFormat="1" applyFont="1" applyBorder="1" applyAlignment="1">
      <alignment vertical="center"/>
    </xf>
    <xf numFmtId="14" fontId="6" fillId="2" borderId="29" xfId="3" applyNumberFormat="1" applyFont="1" applyFill="1" applyBorder="1" applyAlignment="1">
      <alignment horizontal="center" vertical="center" wrapText="1"/>
    </xf>
    <xf numFmtId="14" fontId="19" fillId="0" borderId="1" xfId="9" applyNumberFormat="1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7" xfId="3" applyFont="1" applyFill="1" applyBorder="1" applyAlignment="1">
      <alignment horizontal="center" vertical="center" wrapText="1"/>
    </xf>
    <xf numFmtId="14" fontId="6" fillId="2" borderId="47" xfId="3" applyNumberFormat="1" applyFont="1" applyFill="1" applyBorder="1" applyAlignment="1">
      <alignment horizontal="center" vertical="center" wrapText="1"/>
    </xf>
    <xf numFmtId="0" fontId="6" fillId="2" borderId="45" xfId="3" applyFont="1" applyFill="1" applyBorder="1" applyAlignment="1">
      <alignment horizontal="center" vertical="center" wrapText="1"/>
    </xf>
    <xf numFmtId="0" fontId="6" fillId="2" borderId="48" xfId="3" applyFont="1" applyFill="1" applyBorder="1" applyAlignment="1">
      <alignment horizontal="center" vertical="center" wrapText="1"/>
    </xf>
    <xf numFmtId="0" fontId="9" fillId="2" borderId="47" xfId="3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left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168743</xdr:colOff>
      <xdr:row>3</xdr:row>
      <xdr:rowOff>191425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95356C4-A82C-4D70-9829-C348DC36540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48803" cy="785784"/>
        </a:xfrm>
        <a:prstGeom prst="rect">
          <a:avLst/>
        </a:prstGeom>
      </xdr:spPr>
    </xdr:pic>
    <xdr:clientData/>
  </xdr:twoCellAnchor>
  <xdr:twoCellAnchor editAs="oneCell">
    <xdr:from>
      <xdr:col>1</xdr:col>
      <xdr:colOff>260987</xdr:colOff>
      <xdr:row>0</xdr:row>
      <xdr:rowOff>1</xdr:rowOff>
    </xdr:from>
    <xdr:to>
      <xdr:col>1</xdr:col>
      <xdr:colOff>1498517</xdr:colOff>
      <xdr:row>3</xdr:row>
      <xdr:rowOff>190500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6F15CB3-88E0-44B6-AA50-A0D9E1F5CD0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7" y="1"/>
          <a:ext cx="1237530" cy="784859"/>
        </a:xfrm>
        <a:prstGeom prst="rect">
          <a:avLst/>
        </a:prstGeom>
      </xdr:spPr>
    </xdr:pic>
    <xdr:clientData/>
  </xdr:twoCellAnchor>
  <xdr:twoCellAnchor editAs="oneCell">
    <xdr:from>
      <xdr:col>6</xdr:col>
      <xdr:colOff>269320</xdr:colOff>
      <xdr:row>0</xdr:row>
      <xdr:rowOff>11673</xdr:rowOff>
    </xdr:from>
    <xdr:to>
      <xdr:col>6</xdr:col>
      <xdr:colOff>1024785</xdr:colOff>
      <xdr:row>3</xdr:row>
      <xdr:rowOff>213361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52DEFFE-7167-48D1-861E-6244EA92E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600" y="11673"/>
          <a:ext cx="755465" cy="796048"/>
        </a:xfrm>
        <a:prstGeom prst="rect">
          <a:avLst/>
        </a:prstGeom>
      </xdr:spPr>
    </xdr:pic>
    <xdr:clientData/>
  </xdr:twoCellAnchor>
  <xdr:twoCellAnchor editAs="oneCell">
    <xdr:from>
      <xdr:col>5</xdr:col>
      <xdr:colOff>3040380</xdr:colOff>
      <xdr:row>0</xdr:row>
      <xdr:rowOff>15240</xdr:rowOff>
    </xdr:from>
    <xdr:to>
      <xdr:col>6</xdr:col>
      <xdr:colOff>8089</xdr:colOff>
      <xdr:row>4</xdr:row>
      <xdr:rowOff>47101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A6AB9A2-E5E4-445D-8B7E-4A0FEBDD0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860" y="15240"/>
          <a:ext cx="701509" cy="8929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842726</xdr:colOff>
      <xdr:row>0</xdr:row>
      <xdr:rowOff>65012</xdr:rowOff>
    </xdr:from>
    <xdr:to>
      <xdr:col>42</xdr:col>
      <xdr:colOff>1041661</xdr:colOff>
      <xdr:row>4</xdr:row>
      <xdr:rowOff>214312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6320" y="65012"/>
          <a:ext cx="1079996" cy="1137519"/>
        </a:xfrm>
        <a:prstGeom prst="rect">
          <a:avLst/>
        </a:prstGeom>
      </xdr:spPr>
    </xdr:pic>
    <xdr:clientData/>
  </xdr:twoCellAnchor>
  <xdr:twoCellAnchor editAs="oneCell">
    <xdr:from>
      <xdr:col>40</xdr:col>
      <xdr:colOff>4084</xdr:colOff>
      <xdr:row>0</xdr:row>
      <xdr:rowOff>0</xdr:rowOff>
    </xdr:from>
    <xdr:to>
      <xdr:col>41</xdr:col>
      <xdr:colOff>309336</xdr:colOff>
      <xdr:row>5</xdr:row>
      <xdr:rowOff>18523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7055" y="0"/>
          <a:ext cx="1023710" cy="1303037"/>
        </a:xfrm>
        <a:prstGeom prst="rect">
          <a:avLst/>
        </a:prstGeom>
      </xdr:spPr>
    </xdr:pic>
    <xdr:clientData/>
  </xdr:twoCellAnchor>
  <xdr:twoCellAnchor editAs="oneCell">
    <xdr:from>
      <xdr:col>0</xdr:col>
      <xdr:colOff>76197</xdr:colOff>
      <xdr:row>0</xdr:row>
      <xdr:rowOff>32656</xdr:rowOff>
    </xdr:from>
    <xdr:to>
      <xdr:col>1</xdr:col>
      <xdr:colOff>443101</xdr:colOff>
      <xdr:row>4</xdr:row>
      <xdr:rowOff>44748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8A78053-2B96-4560-A460-6FDFCECE7149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7" y="32656"/>
          <a:ext cx="845875" cy="1024463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776041</xdr:colOff>
      <xdr:row>4</xdr:row>
      <xdr:rowOff>54430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C61E58C-3D6F-454A-8F7B-009B27FA1AE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3544F-5A5E-47A0-8CD6-266A05E0F757}">
  <sheetPr>
    <tabColor rgb="FFFF0000"/>
  </sheetPr>
  <dimension ref="A1:H22"/>
  <sheetViews>
    <sheetView zoomScaleNormal="100" workbookViewId="0">
      <pane ySplit="1" topLeftCell="A2" activePane="bottomLeft" state="frozen"/>
      <selection pane="bottomLeft"/>
    </sheetView>
  </sheetViews>
  <sheetFormatPr defaultRowHeight="16.8" customHeight="1" x14ac:dyDescent="0.25"/>
  <cols>
    <col min="1" max="1" width="7.77734375" style="216" customWidth="1"/>
    <col min="2" max="2" width="15.77734375" style="216" customWidth="1"/>
    <col min="3" max="3" width="28.77734375" style="216" customWidth="1"/>
    <col min="4" max="4" width="15.77734375" style="216" customWidth="1"/>
    <col min="5" max="5" width="10.77734375" style="216" customWidth="1"/>
    <col min="6" max="6" width="45.77734375" style="216" customWidth="1"/>
    <col min="7" max="7" width="60.77734375" style="191" customWidth="1"/>
    <col min="8" max="8" width="12.77734375" style="217" customWidth="1"/>
    <col min="9" max="16384" width="8.88671875" style="216"/>
  </cols>
  <sheetData>
    <row r="1" spans="1:8" s="214" customFormat="1" ht="16.8" customHeight="1" x14ac:dyDescent="0.25">
      <c r="A1" s="214" t="s">
        <v>122</v>
      </c>
      <c r="B1" s="214" t="s">
        <v>123</v>
      </c>
      <c r="C1" s="214" t="s">
        <v>124</v>
      </c>
      <c r="D1" s="214" t="s">
        <v>125</v>
      </c>
      <c r="E1" s="214" t="s">
        <v>126</v>
      </c>
      <c r="F1" s="214" t="s">
        <v>127</v>
      </c>
      <c r="G1" s="214" t="s">
        <v>119</v>
      </c>
      <c r="H1" s="214" t="s">
        <v>128</v>
      </c>
    </row>
    <row r="2" spans="1:8" ht="16.8" customHeight="1" x14ac:dyDescent="0.25">
      <c r="A2" s="197">
        <v>3</v>
      </c>
      <c r="B2" s="190">
        <v>5378698065</v>
      </c>
      <c r="C2" s="195" t="s">
        <v>50</v>
      </c>
      <c r="D2" s="188">
        <v>32874</v>
      </c>
      <c r="E2" s="189" t="s">
        <v>81</v>
      </c>
      <c r="F2" s="191" t="s">
        <v>132</v>
      </c>
      <c r="G2" s="191" t="s">
        <v>133</v>
      </c>
      <c r="H2" s="215"/>
    </row>
    <row r="3" spans="1:8" ht="16.8" customHeight="1" x14ac:dyDescent="0.25">
      <c r="A3" s="197">
        <v>4</v>
      </c>
      <c r="B3" s="190">
        <v>4684694537</v>
      </c>
      <c r="C3" s="195" t="s">
        <v>48</v>
      </c>
      <c r="D3" s="188">
        <v>32874</v>
      </c>
      <c r="E3" s="189" t="s">
        <v>30</v>
      </c>
      <c r="F3" s="191" t="s">
        <v>132</v>
      </c>
      <c r="G3" s="191" t="s">
        <v>133</v>
      </c>
      <c r="H3" s="215"/>
    </row>
    <row r="4" spans="1:8" ht="16.8" customHeight="1" x14ac:dyDescent="0.25">
      <c r="A4" s="197">
        <v>7</v>
      </c>
      <c r="B4" s="190">
        <v>357585703</v>
      </c>
      <c r="C4" s="195" t="s">
        <v>47</v>
      </c>
      <c r="D4" s="188">
        <v>32874</v>
      </c>
      <c r="E4" s="189" t="s">
        <v>30</v>
      </c>
      <c r="F4" s="191" t="s">
        <v>28</v>
      </c>
      <c r="G4" s="191" t="s">
        <v>133</v>
      </c>
      <c r="H4" s="215"/>
    </row>
    <row r="5" spans="1:8" ht="16.8" customHeight="1" x14ac:dyDescent="0.25">
      <c r="A5" s="197">
        <v>8</v>
      </c>
      <c r="B5" s="190">
        <v>5498546</v>
      </c>
      <c r="C5" s="195" t="s">
        <v>54</v>
      </c>
      <c r="D5" s="188">
        <v>32874</v>
      </c>
      <c r="E5" s="189" t="s">
        <v>30</v>
      </c>
      <c r="F5" s="191" t="s">
        <v>129</v>
      </c>
      <c r="G5" s="191" t="s">
        <v>133</v>
      </c>
      <c r="H5" s="215"/>
    </row>
    <row r="6" spans="1:8" ht="16.8" customHeight="1" x14ac:dyDescent="0.25">
      <c r="A6" s="197">
        <v>9</v>
      </c>
      <c r="B6" s="190">
        <v>357534838</v>
      </c>
      <c r="C6" s="195" t="s">
        <v>43</v>
      </c>
      <c r="D6" s="188">
        <v>32874</v>
      </c>
      <c r="E6" s="189" t="s">
        <v>30</v>
      </c>
      <c r="F6" s="191" t="s">
        <v>131</v>
      </c>
      <c r="G6" s="191" t="s">
        <v>133</v>
      </c>
      <c r="H6" s="215"/>
    </row>
    <row r="7" spans="1:8" ht="16.8" customHeight="1" x14ac:dyDescent="0.25">
      <c r="A7" s="197">
        <v>10</v>
      </c>
      <c r="B7" s="190">
        <v>584584584</v>
      </c>
      <c r="C7" s="195" t="s">
        <v>45</v>
      </c>
      <c r="D7" s="188">
        <v>32874</v>
      </c>
      <c r="E7" s="189" t="s">
        <v>30</v>
      </c>
      <c r="F7" s="191" t="s">
        <v>129</v>
      </c>
      <c r="G7" s="191" t="s">
        <v>133</v>
      </c>
      <c r="H7" s="215"/>
    </row>
    <row r="8" spans="1:8" ht="16.8" customHeight="1" x14ac:dyDescent="0.25">
      <c r="A8" s="197">
        <v>11</v>
      </c>
      <c r="B8" s="190">
        <v>356347568</v>
      </c>
      <c r="C8" s="195" t="s">
        <v>46</v>
      </c>
      <c r="D8" s="188">
        <v>32874</v>
      </c>
      <c r="E8" s="189" t="s">
        <v>30</v>
      </c>
      <c r="F8" s="191" t="s">
        <v>28</v>
      </c>
      <c r="G8" s="191" t="s">
        <v>133</v>
      </c>
      <c r="H8" s="215"/>
    </row>
    <row r="9" spans="1:8" ht="16.8" customHeight="1" x14ac:dyDescent="0.25">
      <c r="A9" s="197">
        <v>12</v>
      </c>
      <c r="B9" s="190">
        <v>69364557468</v>
      </c>
      <c r="C9" s="195" t="s">
        <v>56</v>
      </c>
      <c r="D9" s="188">
        <v>32874</v>
      </c>
      <c r="E9" s="189" t="s">
        <v>30</v>
      </c>
      <c r="F9" s="191" t="s">
        <v>28</v>
      </c>
      <c r="G9" s="191" t="s">
        <v>133</v>
      </c>
      <c r="H9" s="215"/>
    </row>
    <row r="10" spans="1:8" ht="16.8" customHeight="1" x14ac:dyDescent="0.25">
      <c r="A10" s="197">
        <v>13</v>
      </c>
      <c r="B10" s="190">
        <v>96758645</v>
      </c>
      <c r="C10" s="195" t="s">
        <v>52</v>
      </c>
      <c r="D10" s="188">
        <v>32874</v>
      </c>
      <c r="E10" s="189" t="s">
        <v>81</v>
      </c>
      <c r="F10" s="191" t="s">
        <v>131</v>
      </c>
      <c r="G10" s="191" t="s">
        <v>133</v>
      </c>
      <c r="H10" s="215"/>
    </row>
    <row r="11" spans="1:8" ht="16.8" customHeight="1" x14ac:dyDescent="0.25">
      <c r="A11" s="197">
        <v>14</v>
      </c>
      <c r="B11" s="190">
        <v>57946573</v>
      </c>
      <c r="C11" s="195" t="s">
        <v>58</v>
      </c>
      <c r="D11" s="188">
        <v>32874</v>
      </c>
      <c r="E11" s="189" t="s">
        <v>81</v>
      </c>
      <c r="F11" s="191" t="s">
        <v>28</v>
      </c>
      <c r="G11" s="191" t="s">
        <v>133</v>
      </c>
      <c r="H11" s="215"/>
    </row>
    <row r="12" spans="1:8" ht="16.8" customHeight="1" x14ac:dyDescent="0.25">
      <c r="A12" s="197">
        <v>15</v>
      </c>
      <c r="B12" s="190">
        <v>2654275847</v>
      </c>
      <c r="C12" s="195" t="s">
        <v>42</v>
      </c>
      <c r="D12" s="188">
        <v>32874</v>
      </c>
      <c r="E12" s="189" t="s">
        <v>30</v>
      </c>
      <c r="F12" s="191" t="s">
        <v>120</v>
      </c>
      <c r="G12" s="191" t="s">
        <v>133</v>
      </c>
      <c r="H12" s="215"/>
    </row>
    <row r="13" spans="1:8" ht="16.8" customHeight="1" x14ac:dyDescent="0.25">
      <c r="A13" s="197">
        <v>16</v>
      </c>
      <c r="B13" s="190">
        <v>12524562464</v>
      </c>
      <c r="C13" s="195" t="s">
        <v>40</v>
      </c>
      <c r="D13" s="188">
        <v>32874</v>
      </c>
      <c r="E13" s="189" t="s">
        <v>30</v>
      </c>
      <c r="F13" s="191" t="s">
        <v>41</v>
      </c>
      <c r="G13" s="191" t="s">
        <v>133</v>
      </c>
      <c r="H13" s="215"/>
    </row>
    <row r="14" spans="1:8" ht="16.8" customHeight="1" x14ac:dyDescent="0.25">
      <c r="A14" s="197">
        <v>17</v>
      </c>
      <c r="B14" s="190">
        <v>959453769</v>
      </c>
      <c r="C14" s="195" t="s">
        <v>49</v>
      </c>
      <c r="D14" s="188">
        <v>32874</v>
      </c>
      <c r="E14" s="189" t="s">
        <v>30</v>
      </c>
      <c r="F14" s="191" t="s">
        <v>41</v>
      </c>
      <c r="G14" s="191" t="s">
        <v>133</v>
      </c>
      <c r="H14" s="215"/>
    </row>
    <row r="15" spans="1:8" ht="16.8" customHeight="1" x14ac:dyDescent="0.25">
      <c r="A15" s="197">
        <v>19</v>
      </c>
      <c r="B15" s="190">
        <v>706879568</v>
      </c>
      <c r="C15" s="195" t="s">
        <v>51</v>
      </c>
      <c r="D15" s="188">
        <v>32874</v>
      </c>
      <c r="E15" s="189" t="s">
        <v>30</v>
      </c>
      <c r="F15" s="191" t="s">
        <v>41</v>
      </c>
      <c r="G15" s="191" t="s">
        <v>133</v>
      </c>
      <c r="H15" s="215"/>
    </row>
    <row r="16" spans="1:8" ht="16.8" customHeight="1" x14ac:dyDescent="0.25">
      <c r="A16" s="197">
        <v>21</v>
      </c>
      <c r="B16" s="190">
        <v>53873585348</v>
      </c>
      <c r="C16" s="195" t="s">
        <v>44</v>
      </c>
      <c r="D16" s="188">
        <v>32874</v>
      </c>
      <c r="E16" s="189" t="s">
        <v>30</v>
      </c>
      <c r="F16" s="191" t="s">
        <v>130</v>
      </c>
      <c r="G16" s="191" t="s">
        <v>133</v>
      </c>
      <c r="H16" s="215"/>
    </row>
    <row r="17" spans="1:8" ht="16.8" customHeight="1" x14ac:dyDescent="0.25">
      <c r="A17" s="197">
        <v>22</v>
      </c>
      <c r="B17" s="190">
        <v>1234567890</v>
      </c>
      <c r="C17" s="195" t="s">
        <v>39</v>
      </c>
      <c r="D17" s="188">
        <v>32874</v>
      </c>
      <c r="E17" s="189" t="s">
        <v>30</v>
      </c>
      <c r="F17" s="191" t="s">
        <v>28</v>
      </c>
      <c r="G17" s="191" t="s">
        <v>133</v>
      </c>
      <c r="H17" s="215"/>
    </row>
    <row r="18" spans="1:8" ht="16.8" customHeight="1" x14ac:dyDescent="0.25">
      <c r="A18" s="197">
        <v>23</v>
      </c>
      <c r="B18" s="190">
        <v>68276879</v>
      </c>
      <c r="C18" s="195" t="s">
        <v>53</v>
      </c>
      <c r="D18" s="188">
        <v>32874</v>
      </c>
      <c r="E18" s="189" t="s">
        <v>81</v>
      </c>
      <c r="F18" s="191" t="s">
        <v>132</v>
      </c>
      <c r="G18" s="191" t="s">
        <v>133</v>
      </c>
      <c r="H18" s="215"/>
    </row>
    <row r="19" spans="1:8" ht="16.8" customHeight="1" x14ac:dyDescent="0.25">
      <c r="A19" s="197">
        <v>24</v>
      </c>
      <c r="B19" s="190">
        <v>9790537</v>
      </c>
      <c r="C19" s="195" t="s">
        <v>57</v>
      </c>
      <c r="D19" s="188">
        <v>32874</v>
      </c>
      <c r="E19" s="189" t="s">
        <v>30</v>
      </c>
      <c r="F19" s="191" t="s">
        <v>132</v>
      </c>
      <c r="G19" s="191" t="s">
        <v>133</v>
      </c>
      <c r="H19" s="215"/>
    </row>
    <row r="20" spans="1:8" ht="16.8" customHeight="1" x14ac:dyDescent="0.25">
      <c r="A20" s="197">
        <v>25</v>
      </c>
      <c r="B20" s="190">
        <v>36487939</v>
      </c>
      <c r="C20" s="195" t="s">
        <v>55</v>
      </c>
      <c r="D20" s="188">
        <v>32874</v>
      </c>
      <c r="E20" s="189" t="s">
        <v>30</v>
      </c>
      <c r="F20" s="191" t="s">
        <v>132</v>
      </c>
      <c r="G20" s="191" t="s">
        <v>133</v>
      </c>
      <c r="H20" s="215"/>
    </row>
    <row r="21" spans="1:8" ht="16.8" customHeight="1" x14ac:dyDescent="0.25">
      <c r="A21" s="197">
        <v>26</v>
      </c>
      <c r="B21" s="190">
        <v>485690054</v>
      </c>
      <c r="C21" s="195" t="s">
        <v>60</v>
      </c>
      <c r="D21" s="188">
        <v>32874</v>
      </c>
      <c r="E21" s="189" t="s">
        <v>81</v>
      </c>
      <c r="F21" s="191" t="s">
        <v>132</v>
      </c>
      <c r="G21" s="191" t="s">
        <v>133</v>
      </c>
      <c r="H21" s="215"/>
    </row>
    <row r="22" spans="1:8" ht="16.8" customHeight="1" x14ac:dyDescent="0.25">
      <c r="A22" s="197">
        <v>27</v>
      </c>
      <c r="B22" s="190">
        <v>8598470</v>
      </c>
      <c r="C22" s="195" t="s">
        <v>59</v>
      </c>
      <c r="D22" s="188">
        <v>32874</v>
      </c>
      <c r="E22" s="189" t="s">
        <v>81</v>
      </c>
      <c r="F22" s="191" t="s">
        <v>132</v>
      </c>
      <c r="G22" s="191" t="s">
        <v>133</v>
      </c>
      <c r="H22" s="215"/>
    </row>
  </sheetData>
  <sortState ref="A2:G22">
    <sortCondition ref="A2:A22"/>
  </sortState>
  <conditionalFormatting sqref="A1:A1048576">
    <cfRule type="duplicateValues" dxfId="2" priority="2"/>
  </conditionalFormatting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6FDCD-0A71-4E42-95AF-A7B0260E586E}">
  <sheetPr>
    <tabColor rgb="FFFFC000"/>
    <pageSetUpPr fitToPage="1"/>
  </sheetPr>
  <dimension ref="A1:L81"/>
  <sheetViews>
    <sheetView view="pageBreakPreview" zoomScaleNormal="100" zoomScaleSheetLayoutView="100" workbookViewId="0">
      <selection activeCell="A6" sqref="A6:G6"/>
    </sheetView>
  </sheetViews>
  <sheetFormatPr defaultColWidth="9.109375" defaultRowHeight="13.8" x14ac:dyDescent="0.25"/>
  <cols>
    <col min="1" max="1" width="7" style="138" customWidth="1"/>
    <col min="2" max="2" width="33.6640625" style="138" customWidth="1"/>
    <col min="3" max="3" width="11.6640625" style="213" customWidth="1"/>
    <col min="4" max="4" width="12.6640625" style="138" customWidth="1"/>
    <col min="5" max="5" width="7.6640625" style="138" customWidth="1"/>
    <col min="6" max="6" width="54.44140625" style="138" customWidth="1"/>
    <col min="7" max="7" width="15" style="138" customWidth="1"/>
    <col min="8" max="16384" width="9.109375" style="138"/>
  </cols>
  <sheetData>
    <row r="1" spans="1:12" ht="15.75" customHeight="1" x14ac:dyDescent="0.25">
      <c r="A1" s="137" t="s">
        <v>0</v>
      </c>
      <c r="B1" s="137"/>
      <c r="C1" s="137"/>
      <c r="D1" s="137"/>
      <c r="E1" s="137"/>
      <c r="F1" s="137"/>
      <c r="G1" s="137"/>
    </row>
    <row r="2" spans="1:12" ht="15.75" customHeight="1" x14ac:dyDescent="0.25">
      <c r="A2" s="137" t="s">
        <v>34</v>
      </c>
      <c r="B2" s="137"/>
      <c r="C2" s="137"/>
      <c r="D2" s="137"/>
      <c r="E2" s="137"/>
      <c r="F2" s="137"/>
      <c r="G2" s="137"/>
    </row>
    <row r="3" spans="1:12" ht="15.75" customHeight="1" x14ac:dyDescent="0.25">
      <c r="A3" s="137" t="s">
        <v>10</v>
      </c>
      <c r="B3" s="137"/>
      <c r="C3" s="137"/>
      <c r="D3" s="137"/>
      <c r="E3" s="137"/>
      <c r="F3" s="137"/>
      <c r="G3" s="137"/>
    </row>
    <row r="4" spans="1:12" ht="21" x14ac:dyDescent="0.25">
      <c r="A4" s="137" t="s">
        <v>35</v>
      </c>
      <c r="B4" s="137"/>
      <c r="C4" s="137"/>
      <c r="D4" s="137"/>
      <c r="E4" s="137"/>
      <c r="F4" s="137"/>
      <c r="G4" s="137"/>
    </row>
    <row r="5" spans="1:12" ht="21" customHeight="1" x14ac:dyDescent="0.3">
      <c r="A5" s="139"/>
      <c r="B5" s="139"/>
      <c r="C5" s="139"/>
      <c r="D5" s="139"/>
      <c r="E5" s="139"/>
      <c r="F5" s="139"/>
      <c r="G5" s="139"/>
      <c r="J5" s="140"/>
    </row>
    <row r="6" spans="1:12" s="142" customFormat="1" ht="28.8" x14ac:dyDescent="0.3">
      <c r="A6" s="141" t="s">
        <v>36</v>
      </c>
      <c r="B6" s="141"/>
      <c r="C6" s="141"/>
      <c r="D6" s="141"/>
      <c r="E6" s="141"/>
      <c r="F6" s="141"/>
      <c r="G6" s="141"/>
      <c r="L6" s="140"/>
    </row>
    <row r="7" spans="1:12" s="142" customFormat="1" ht="18" customHeight="1" x14ac:dyDescent="0.25">
      <c r="A7" s="143" t="s">
        <v>18</v>
      </c>
      <c r="B7" s="143"/>
      <c r="C7" s="143"/>
      <c r="D7" s="143"/>
      <c r="E7" s="143"/>
      <c r="F7" s="143"/>
      <c r="G7" s="143"/>
    </row>
    <row r="8" spans="1:12" s="142" customFormat="1" ht="4.5" customHeight="1" thickBot="1" x14ac:dyDescent="0.3">
      <c r="A8" s="144"/>
      <c r="B8" s="144"/>
      <c r="C8" s="144"/>
      <c r="D8" s="144"/>
      <c r="E8" s="144"/>
      <c r="F8" s="144"/>
      <c r="G8" s="145"/>
    </row>
    <row r="9" spans="1:12" ht="19.5" customHeight="1" thickTop="1" x14ac:dyDescent="0.25">
      <c r="A9" s="102" t="s">
        <v>113</v>
      </c>
      <c r="B9" s="103"/>
      <c r="C9" s="103"/>
      <c r="D9" s="103"/>
      <c r="E9" s="103"/>
      <c r="F9" s="103"/>
      <c r="G9" s="104"/>
    </row>
    <row r="10" spans="1:12" ht="18" customHeight="1" x14ac:dyDescent="0.25">
      <c r="A10" s="133" t="s">
        <v>107</v>
      </c>
      <c r="B10" s="146"/>
      <c r="C10" s="146"/>
      <c r="D10" s="146"/>
      <c r="E10" s="146"/>
      <c r="F10" s="146"/>
      <c r="G10" s="135"/>
    </row>
    <row r="11" spans="1:12" ht="19.5" customHeight="1" x14ac:dyDescent="0.25">
      <c r="A11" s="133" t="s">
        <v>68</v>
      </c>
      <c r="B11" s="146"/>
      <c r="C11" s="146"/>
      <c r="D11" s="146"/>
      <c r="E11" s="146"/>
      <c r="F11" s="146"/>
      <c r="G11" s="135"/>
    </row>
    <row r="12" spans="1:12" ht="5.25" customHeight="1" x14ac:dyDescent="0.25">
      <c r="A12" s="147"/>
      <c r="B12" s="143"/>
      <c r="C12" s="143"/>
      <c r="D12" s="143"/>
      <c r="E12" s="143"/>
      <c r="F12" s="143"/>
      <c r="G12" s="148"/>
    </row>
    <row r="13" spans="1:12" ht="14.4" x14ac:dyDescent="0.3">
      <c r="A13" s="149" t="s">
        <v>114</v>
      </c>
      <c r="B13" s="150"/>
      <c r="C13" s="151" t="s">
        <v>134</v>
      </c>
      <c r="D13" s="4"/>
      <c r="E13" s="4"/>
      <c r="F13" s="66" t="s">
        <v>66</v>
      </c>
      <c r="G13" s="152" t="s">
        <v>115</v>
      </c>
    </row>
    <row r="14" spans="1:12" ht="14.4" x14ac:dyDescent="0.25">
      <c r="A14" s="153" t="s">
        <v>110</v>
      </c>
      <c r="B14" s="154"/>
      <c r="C14" s="155" t="s">
        <v>85</v>
      </c>
      <c r="D14" s="154"/>
      <c r="E14" s="154"/>
      <c r="F14" s="156" t="s">
        <v>116</v>
      </c>
      <c r="G14" s="157" t="s">
        <v>117</v>
      </c>
    </row>
    <row r="15" spans="1:12" ht="14.4" x14ac:dyDescent="0.25">
      <c r="A15" s="158" t="s">
        <v>9</v>
      </c>
      <c r="B15" s="159"/>
      <c r="C15" s="160"/>
      <c r="D15" s="159"/>
      <c r="E15" s="159"/>
      <c r="F15" s="161"/>
      <c r="G15" s="162"/>
    </row>
    <row r="16" spans="1:12" ht="14.4" x14ac:dyDescent="0.25">
      <c r="A16" s="163" t="s">
        <v>20</v>
      </c>
      <c r="B16" s="6"/>
      <c r="C16" s="164"/>
      <c r="D16" s="6"/>
      <c r="E16" s="8" t="s">
        <v>29</v>
      </c>
      <c r="F16" s="165"/>
      <c r="G16" s="166"/>
    </row>
    <row r="17" spans="1:8" ht="14.4" x14ac:dyDescent="0.25">
      <c r="A17" s="163" t="s">
        <v>21</v>
      </c>
      <c r="B17" s="6"/>
      <c r="C17" s="164"/>
      <c r="D17" s="6"/>
      <c r="E17" s="8" t="s">
        <v>16</v>
      </c>
      <c r="F17" s="165"/>
      <c r="G17" s="166"/>
    </row>
    <row r="18" spans="1:8" ht="14.4" x14ac:dyDescent="0.25">
      <c r="A18" s="163" t="s">
        <v>22</v>
      </c>
      <c r="B18" s="6"/>
      <c r="C18" s="164"/>
      <c r="D18" s="6"/>
      <c r="E18" s="8" t="s">
        <v>17</v>
      </c>
      <c r="F18" s="165"/>
      <c r="G18" s="167"/>
    </row>
    <row r="19" spans="1:8" ht="15" thickBot="1" x14ac:dyDescent="0.3">
      <c r="A19" s="168" t="s">
        <v>15</v>
      </c>
      <c r="B19" s="169"/>
      <c r="C19" s="170"/>
      <c r="D19" s="169"/>
      <c r="E19" s="171" t="s">
        <v>32</v>
      </c>
      <c r="F19" s="172"/>
      <c r="G19" s="173"/>
    </row>
    <row r="20" spans="1:8" ht="9.75" customHeight="1" thickTop="1" thickBot="1" x14ac:dyDescent="0.3">
      <c r="A20" s="174"/>
      <c r="B20" s="175"/>
      <c r="C20" s="176"/>
      <c r="D20" s="175"/>
      <c r="E20" s="175"/>
      <c r="F20" s="175"/>
      <c r="G20" s="177"/>
    </row>
    <row r="21" spans="1:8" s="181" customFormat="1" ht="33.6" customHeight="1" thickTop="1" thickBot="1" x14ac:dyDescent="0.3">
      <c r="A21" s="178" t="s">
        <v>12</v>
      </c>
      <c r="B21" s="178" t="s">
        <v>2</v>
      </c>
      <c r="C21" s="179" t="s">
        <v>84</v>
      </c>
      <c r="D21" s="94" t="s">
        <v>8</v>
      </c>
      <c r="E21" s="97" t="s">
        <v>118</v>
      </c>
      <c r="F21" s="97" t="s">
        <v>119</v>
      </c>
      <c r="G21" s="180"/>
    </row>
    <row r="22" spans="1:8" s="181" customFormat="1" ht="21.6" customHeight="1" thickTop="1" x14ac:dyDescent="0.25">
      <c r="A22" s="182"/>
      <c r="B22" s="183"/>
      <c r="C22" s="184"/>
      <c r="D22" s="183"/>
      <c r="E22" s="183"/>
      <c r="F22" s="183"/>
      <c r="G22" s="185"/>
    </row>
    <row r="23" spans="1:8" s="181" customFormat="1" ht="21.6" customHeight="1" x14ac:dyDescent="0.25">
      <c r="A23" s="186"/>
      <c r="B23" s="187" t="s">
        <v>132</v>
      </c>
      <c r="C23" s="188" t="str">
        <f>_xlfn.IFNA(VLOOKUP(A23,'База спортсменов'!A:H,4,FALSE),"")</f>
        <v/>
      </c>
      <c r="D23" s="189" t="str">
        <f>_xlfn.IFNA(VLOOKUP(A23,'База спортсменов'!A:H,5,FALSE),"")</f>
        <v/>
      </c>
      <c r="E23" s="190" t="str">
        <f>_xlfn.IFNA(IF(VLOOKUP(A23,'База спортсменов'!A:H,8,FALSE)&gt;0,VLOOKUP(A23,'База спортсменов'!A:H,8,FALSE),""),"")</f>
        <v/>
      </c>
      <c r="F23" s="191" t="str">
        <f>_xlfn.IFNA(VLOOKUP(A23,'База спортсменов'!A:H,7,FALSE),"")</f>
        <v/>
      </c>
      <c r="G23" s="192"/>
      <c r="H23" s="193" t="str">
        <f>_xlfn.IFNA(VLOOKUP(A23,'База спортсменов'!A:H,6,FALSE),"")</f>
        <v/>
      </c>
    </row>
    <row r="24" spans="1:8" s="193" customFormat="1" ht="21.6" customHeight="1" x14ac:dyDescent="0.25">
      <c r="A24" s="194">
        <v>3</v>
      </c>
      <c r="B24" s="195" t="str">
        <f>_xlfn.IFNA(VLOOKUP(A24,'База спортсменов'!A:H,3,FALSE),"")</f>
        <v>КОНОПЛЕВА Анастасия</v>
      </c>
      <c r="C24" s="188">
        <f>_xlfn.IFNA(VLOOKUP(A24,'База спортсменов'!A:H,4,FALSE),"")</f>
        <v>32874</v>
      </c>
      <c r="D24" s="189" t="str">
        <f>_xlfn.IFNA(VLOOKUP(A24,'База спортсменов'!A:H,5,FALSE),"")</f>
        <v>КМС</v>
      </c>
      <c r="E24" s="190" t="str">
        <f>_xlfn.IFNA(IF(VLOOKUP(A24,'База спортсменов'!A:H,8,FALSE)&gt;0,VLOOKUP(A24,'База спортсменов'!A:H,8,FALSE),""),"")</f>
        <v/>
      </c>
      <c r="F24" s="191" t="str">
        <f>_xlfn.IFNA(VLOOKUP(A24,'База спортсменов'!A:H,7,FALSE),"")</f>
        <v>СШ</v>
      </c>
      <c r="G24" s="192"/>
      <c r="H24" s="193" t="str">
        <f>_xlfn.IFNA(VLOOKUP(A24,'База спортсменов'!A:H,6,FALSE),"")</f>
        <v>Воронежская область</v>
      </c>
    </row>
    <row r="25" spans="1:8" s="193" customFormat="1" ht="21.6" customHeight="1" x14ac:dyDescent="0.25">
      <c r="A25" s="196">
        <v>4</v>
      </c>
      <c r="B25" s="195" t="str">
        <f>_xlfn.IFNA(VLOOKUP(A25,'База спортсменов'!A:H,3,FALSE),"")</f>
        <v>КРАХИНА Виктория</v>
      </c>
      <c r="C25" s="188">
        <f>_xlfn.IFNA(VLOOKUP(A25,'База спортсменов'!A:H,4,FALSE),"")</f>
        <v>32874</v>
      </c>
      <c r="D25" s="189" t="str">
        <f>_xlfn.IFNA(VLOOKUP(A25,'База спортсменов'!A:H,5,FALSE),"")</f>
        <v>МС</v>
      </c>
      <c r="E25" s="190" t="str">
        <f>_xlfn.IFNA(IF(VLOOKUP(A25,'База спортсменов'!A:H,8,FALSE)&gt;0,VLOOKUP(A25,'База спортсменов'!A:H,8,FALSE),""),"")</f>
        <v/>
      </c>
      <c r="F25" s="191" t="str">
        <f>_xlfn.IFNA(VLOOKUP(A25,'База спортсменов'!A:H,7,FALSE),"")</f>
        <v>СШ</v>
      </c>
      <c r="G25" s="192"/>
      <c r="H25" s="193" t="str">
        <f>_xlfn.IFNA(VLOOKUP(A25,'База спортсменов'!A:H,6,FALSE),"")</f>
        <v>Воронежская область</v>
      </c>
    </row>
    <row r="26" spans="1:8" s="193" customFormat="1" ht="21.6" customHeight="1" x14ac:dyDescent="0.25">
      <c r="A26" s="194"/>
      <c r="B26" s="195" t="str">
        <f>_xlfn.IFNA(VLOOKUP(A26,'База спортсменов'!A:H,3,FALSE),"")</f>
        <v/>
      </c>
      <c r="C26" s="188" t="str">
        <f>_xlfn.IFNA(VLOOKUP(A26,'База спортсменов'!A:H,4,FALSE),"")</f>
        <v/>
      </c>
      <c r="D26" s="189" t="str">
        <f>_xlfn.IFNA(VLOOKUP(A26,'База спортсменов'!A:H,5,FALSE),"")</f>
        <v/>
      </c>
      <c r="E26" s="190" t="str">
        <f>_xlfn.IFNA(IF(VLOOKUP(A26,'База спортсменов'!A:H,8,FALSE)&gt;0,VLOOKUP(A26,'База спортсменов'!A:H,8,FALSE),""),"")</f>
        <v/>
      </c>
      <c r="F26" s="191" t="str">
        <f>_xlfn.IFNA(VLOOKUP(A26,'База спортсменов'!A:H,7,FALSE),"")</f>
        <v/>
      </c>
      <c r="G26" s="192"/>
      <c r="H26" s="193" t="str">
        <f>_xlfn.IFNA(VLOOKUP(A26,'База спортсменов'!A:H,6,FALSE),"")</f>
        <v/>
      </c>
    </row>
    <row r="27" spans="1:8" s="193" customFormat="1" ht="21.6" customHeight="1" x14ac:dyDescent="0.25">
      <c r="A27" s="196"/>
      <c r="B27" s="187" t="s">
        <v>28</v>
      </c>
      <c r="C27" s="188" t="str">
        <f>_xlfn.IFNA(VLOOKUP(A27,'База спортсменов'!A:H,4,FALSE),"")</f>
        <v/>
      </c>
      <c r="D27" s="189" t="str">
        <f>_xlfn.IFNA(VLOOKUP(A27,'База спортсменов'!A:H,5,FALSE),"")</f>
        <v/>
      </c>
      <c r="E27" s="190" t="str">
        <f>_xlfn.IFNA(IF(VLOOKUP(A27,'База спортсменов'!A:H,8,FALSE)&gt;0,VLOOKUP(A27,'База спортсменов'!A:H,8,FALSE),""),"")</f>
        <v/>
      </c>
      <c r="F27" s="191" t="str">
        <f>_xlfn.IFNA(VLOOKUP(A27,'База спортсменов'!A:H,7,FALSE),"")</f>
        <v/>
      </c>
      <c r="G27" s="192"/>
      <c r="H27" s="193" t="str">
        <f>_xlfn.IFNA(VLOOKUP(A27,'База спортсменов'!A:H,6,FALSE),"")</f>
        <v/>
      </c>
    </row>
    <row r="28" spans="1:8" s="193" customFormat="1" ht="21.6" customHeight="1" x14ac:dyDescent="0.25">
      <c r="A28" s="194">
        <v>7</v>
      </c>
      <c r="B28" s="195" t="str">
        <f>_xlfn.IFNA(VLOOKUP(A28,'База спортсменов'!A:H,3,FALSE),"")</f>
        <v>КИРИЛЛОВА Полина</v>
      </c>
      <c r="C28" s="188">
        <f>_xlfn.IFNA(VLOOKUP(A28,'База спортсменов'!A:H,4,FALSE),"")</f>
        <v>32874</v>
      </c>
      <c r="D28" s="189" t="str">
        <f>_xlfn.IFNA(VLOOKUP(A28,'База спортсменов'!A:H,5,FALSE),"")</f>
        <v>МС</v>
      </c>
      <c r="E28" s="190" t="str">
        <f>_xlfn.IFNA(IF(VLOOKUP(A28,'База спортсменов'!A:H,8,FALSE)&gt;0,VLOOKUP(A28,'База спортсменов'!A:H,8,FALSE),""),"")</f>
        <v/>
      </c>
      <c r="F28" s="191" t="str">
        <f>_xlfn.IFNA(VLOOKUP(A28,'База спортсменов'!A:H,7,FALSE),"")</f>
        <v>СШ</v>
      </c>
      <c r="G28" s="192"/>
      <c r="H28" s="193" t="str">
        <f>_xlfn.IFNA(VLOOKUP(A28,'База спортсменов'!A:H,6,FALSE),"")</f>
        <v>Санкт-Петербург</v>
      </c>
    </row>
    <row r="29" spans="1:8" s="193" customFormat="1" ht="21.6" customHeight="1" x14ac:dyDescent="0.25">
      <c r="A29" s="196">
        <v>8</v>
      </c>
      <c r="B29" s="195" t="str">
        <f>_xlfn.IFNA(VLOOKUP(A29,'База спортсменов'!A:H,3,FALSE),"")</f>
        <v>СЫРАДОЕВА Маргарита</v>
      </c>
      <c r="C29" s="188">
        <f>_xlfn.IFNA(VLOOKUP(A29,'База спортсменов'!A:H,4,FALSE),"")</f>
        <v>32874</v>
      </c>
      <c r="D29" s="189" t="str">
        <f>_xlfn.IFNA(VLOOKUP(A29,'База спортсменов'!A:H,5,FALSE),"")</f>
        <v>МС</v>
      </c>
      <c r="E29" s="190" t="str">
        <f>_xlfn.IFNA(IF(VLOOKUP(A29,'База спортсменов'!A:H,8,FALSE)&gt;0,VLOOKUP(A29,'База спортсменов'!A:H,8,FALSE),""),"")</f>
        <v/>
      </c>
      <c r="F29" s="191" t="str">
        <f>_xlfn.IFNA(VLOOKUP(A29,'База спортсменов'!A:H,7,FALSE),"")</f>
        <v>СШ</v>
      </c>
      <c r="G29" s="192"/>
      <c r="H29" s="193" t="str">
        <f>_xlfn.IFNA(VLOOKUP(A29,'База спортсменов'!A:H,6,FALSE),"")</f>
        <v>Санкт-Петербург, Псковская область</v>
      </c>
    </row>
    <row r="30" spans="1:8" s="193" customFormat="1" ht="21.6" customHeight="1" x14ac:dyDescent="0.25">
      <c r="A30" s="194">
        <v>9</v>
      </c>
      <c r="B30" s="195" t="str">
        <f>_xlfn.IFNA(VLOOKUP(A30,'База спортсменов'!A:H,3,FALSE),"")</f>
        <v>ЧЕРНЫШОВА Галина</v>
      </c>
      <c r="C30" s="188">
        <f>_xlfn.IFNA(VLOOKUP(A30,'База спортсменов'!A:H,4,FALSE),"")</f>
        <v>32874</v>
      </c>
      <c r="D30" s="189" t="str">
        <f>_xlfn.IFNA(VLOOKUP(A30,'База спортсменов'!A:H,5,FALSE),"")</f>
        <v>МС</v>
      </c>
      <c r="E30" s="190" t="str">
        <f>_xlfn.IFNA(IF(VLOOKUP(A30,'База спортсменов'!A:H,8,FALSE)&gt;0,VLOOKUP(A30,'База спортсменов'!A:H,8,FALSE),""),"")</f>
        <v/>
      </c>
      <c r="F30" s="191" t="str">
        <f>_xlfn.IFNA(VLOOKUP(A30,'База спортсменов'!A:H,7,FALSE),"")</f>
        <v>СШ</v>
      </c>
      <c r="G30" s="192"/>
      <c r="H30" s="193" t="str">
        <f>_xlfn.IFNA(VLOOKUP(A30,'База спортсменов'!A:H,6,FALSE),"")</f>
        <v>Санкт-Петербург, Воронежская область</v>
      </c>
    </row>
    <row r="31" spans="1:8" s="193" customFormat="1" ht="21.6" customHeight="1" x14ac:dyDescent="0.25">
      <c r="A31" s="196">
        <v>10</v>
      </c>
      <c r="B31" s="195" t="str">
        <f>_xlfn.IFNA(VLOOKUP(A31,'База спортсменов'!A:H,3,FALSE),"")</f>
        <v>ИВАНОВА Ирина</v>
      </c>
      <c r="C31" s="188">
        <f>_xlfn.IFNA(VLOOKUP(A31,'База спортсменов'!A:H,4,FALSE),"")</f>
        <v>32874</v>
      </c>
      <c r="D31" s="189" t="str">
        <f>_xlfn.IFNA(VLOOKUP(A31,'База спортсменов'!A:H,5,FALSE),"")</f>
        <v>МС</v>
      </c>
      <c r="E31" s="190" t="str">
        <f>_xlfn.IFNA(IF(VLOOKUP(A31,'База спортсменов'!A:H,8,FALSE)&gt;0,VLOOKUP(A31,'База спортсменов'!A:H,8,FALSE),""),"")</f>
        <v/>
      </c>
      <c r="F31" s="191" t="str">
        <f>_xlfn.IFNA(VLOOKUP(A31,'База спортсменов'!A:H,7,FALSE),"")</f>
        <v>СШ</v>
      </c>
      <c r="G31" s="192"/>
      <c r="H31" s="193" t="str">
        <f>_xlfn.IFNA(VLOOKUP(A31,'База спортсменов'!A:H,6,FALSE),"")</f>
        <v>Санкт-Петербург, Псковская область</v>
      </c>
    </row>
    <row r="32" spans="1:8" s="193" customFormat="1" ht="21.6" customHeight="1" x14ac:dyDescent="0.25">
      <c r="A32" s="194">
        <v>11</v>
      </c>
      <c r="B32" s="195" t="str">
        <f>_xlfn.IFNA(VLOOKUP(A32,'База спортсменов'!A:H,3,FALSE),"")</f>
        <v>ВИНОГРАДОВА Виктория</v>
      </c>
      <c r="C32" s="188">
        <f>_xlfn.IFNA(VLOOKUP(A32,'База спортсменов'!A:H,4,FALSE),"")</f>
        <v>32874</v>
      </c>
      <c r="D32" s="189" t="str">
        <f>_xlfn.IFNA(VLOOKUP(A32,'База спортсменов'!A:H,5,FALSE),"")</f>
        <v>МС</v>
      </c>
      <c r="E32" s="190" t="str">
        <f>_xlfn.IFNA(IF(VLOOKUP(A32,'База спортсменов'!A:H,8,FALSE)&gt;0,VLOOKUP(A32,'База спортсменов'!A:H,8,FALSE),""),"")</f>
        <v/>
      </c>
      <c r="F32" s="191" t="str">
        <f>_xlfn.IFNA(VLOOKUP(A32,'База спортсменов'!A:H,7,FALSE),"")</f>
        <v>СШ</v>
      </c>
      <c r="G32" s="192"/>
      <c r="H32" s="193" t="str">
        <f>_xlfn.IFNA(VLOOKUP(A32,'База спортсменов'!A:H,6,FALSE),"")</f>
        <v>Санкт-Петербург</v>
      </c>
    </row>
    <row r="33" spans="1:8" s="193" customFormat="1" ht="21.6" customHeight="1" x14ac:dyDescent="0.25">
      <c r="A33" s="196">
        <v>12</v>
      </c>
      <c r="B33" s="195" t="str">
        <f>_xlfn.IFNA(VLOOKUP(A33,'База спортсменов'!A:H,3,FALSE),"")</f>
        <v>МЕХТИЕВА Гюнель</v>
      </c>
      <c r="C33" s="188">
        <f>_xlfn.IFNA(VLOOKUP(A33,'База спортсменов'!A:H,4,FALSE),"")</f>
        <v>32874</v>
      </c>
      <c r="D33" s="189" t="str">
        <f>_xlfn.IFNA(VLOOKUP(A33,'База спортсменов'!A:H,5,FALSE),"")</f>
        <v>МС</v>
      </c>
      <c r="E33" s="190" t="str">
        <f>_xlfn.IFNA(IF(VLOOKUP(A33,'База спортсменов'!A:H,8,FALSE)&gt;0,VLOOKUP(A33,'База спортсменов'!A:H,8,FALSE),""),"")</f>
        <v/>
      </c>
      <c r="F33" s="191" t="str">
        <f>_xlfn.IFNA(VLOOKUP(A33,'База спортсменов'!A:H,7,FALSE),"")</f>
        <v>СШ</v>
      </c>
      <c r="G33" s="192"/>
      <c r="H33" s="193" t="str">
        <f>_xlfn.IFNA(VLOOKUP(A33,'База спортсменов'!A:H,6,FALSE),"")</f>
        <v>Санкт-Петербург</v>
      </c>
    </row>
    <row r="34" spans="1:8" s="193" customFormat="1" ht="21.6" customHeight="1" x14ac:dyDescent="0.25">
      <c r="A34" s="194">
        <v>13</v>
      </c>
      <c r="B34" s="195" t="str">
        <f>_xlfn.IFNA(VLOOKUP(A34,'База спортсменов'!A:H,3,FALSE),"")</f>
        <v>КАШКИНА Виктория</v>
      </c>
      <c r="C34" s="188">
        <f>_xlfn.IFNA(VLOOKUP(A34,'База спортсменов'!A:H,4,FALSE),"")</f>
        <v>32874</v>
      </c>
      <c r="D34" s="189" t="str">
        <f>_xlfn.IFNA(VLOOKUP(A34,'База спортсменов'!A:H,5,FALSE),"")</f>
        <v>КМС</v>
      </c>
      <c r="E34" s="190" t="str">
        <f>_xlfn.IFNA(IF(VLOOKUP(A34,'База спортсменов'!A:H,8,FALSE)&gt;0,VLOOKUP(A34,'База спортсменов'!A:H,8,FALSE),""),"")</f>
        <v/>
      </c>
      <c r="F34" s="191" t="str">
        <f>_xlfn.IFNA(VLOOKUP(A34,'База спортсменов'!A:H,7,FALSE),"")</f>
        <v>СШ</v>
      </c>
      <c r="G34" s="192"/>
      <c r="H34" s="193" t="str">
        <f>_xlfn.IFNA(VLOOKUP(A34,'База спортсменов'!A:H,6,FALSE),"")</f>
        <v>Санкт-Петербург, Воронежская область</v>
      </c>
    </row>
    <row r="35" spans="1:8" s="193" customFormat="1" ht="21.6" customHeight="1" x14ac:dyDescent="0.25">
      <c r="A35" s="196">
        <v>14</v>
      </c>
      <c r="B35" s="195" t="str">
        <f>_xlfn.IFNA(VLOOKUP(A35,'База спортсменов'!A:H,3,FALSE),"")</f>
        <v>КАНЦЫБЕР Мария</v>
      </c>
      <c r="C35" s="188">
        <f>_xlfn.IFNA(VLOOKUP(A35,'База спортсменов'!A:H,4,FALSE),"")</f>
        <v>32874</v>
      </c>
      <c r="D35" s="189" t="str">
        <f>_xlfn.IFNA(VLOOKUP(A35,'База спортсменов'!A:H,5,FALSE),"")</f>
        <v>КМС</v>
      </c>
      <c r="E35" s="190" t="str">
        <f>_xlfn.IFNA(IF(VLOOKUP(A35,'База спортсменов'!A:H,8,FALSE)&gt;0,VLOOKUP(A35,'База спортсменов'!A:H,8,FALSE),""),"")</f>
        <v/>
      </c>
      <c r="F35" s="191" t="str">
        <f>_xlfn.IFNA(VLOOKUP(A35,'База спортсменов'!A:H,7,FALSE),"")</f>
        <v>СШ</v>
      </c>
      <c r="G35" s="192"/>
      <c r="H35" s="193" t="str">
        <f>_xlfn.IFNA(VLOOKUP(A35,'База спортсменов'!A:H,6,FALSE),"")</f>
        <v>Санкт-Петербург</v>
      </c>
    </row>
    <row r="36" spans="1:8" s="193" customFormat="1" ht="21.6" customHeight="1" x14ac:dyDescent="0.25">
      <c r="A36" s="196"/>
      <c r="B36" s="195" t="str">
        <f>_xlfn.IFNA(VLOOKUP(A36,'База спортсменов'!A:H,3,FALSE),"")</f>
        <v/>
      </c>
      <c r="C36" s="188" t="str">
        <f>_xlfn.IFNA(VLOOKUP(A36,'База спортсменов'!A:H,4,FALSE),"")</f>
        <v/>
      </c>
      <c r="D36" s="189" t="str">
        <f>_xlfn.IFNA(VLOOKUP(A36,'База спортсменов'!A:H,5,FALSE),"")</f>
        <v/>
      </c>
      <c r="E36" s="190" t="str">
        <f>_xlfn.IFNA(IF(VLOOKUP(A36,'База спортсменов'!A:H,8,FALSE)&gt;0,VLOOKUP(A36,'База спортсменов'!A:H,8,FALSE),""),"")</f>
        <v/>
      </c>
      <c r="F36" s="191" t="str">
        <f>_xlfn.IFNA(VLOOKUP(A36,'База спортсменов'!A:H,7,FALSE),"")</f>
        <v/>
      </c>
      <c r="G36" s="192"/>
      <c r="H36" s="193" t="str">
        <f>_xlfn.IFNA(VLOOKUP(A36,'База спортсменов'!A:H,6,FALSE),"")</f>
        <v/>
      </c>
    </row>
    <row r="37" spans="1:8" s="193" customFormat="1" ht="21.6" customHeight="1" x14ac:dyDescent="0.25">
      <c r="A37" s="196"/>
      <c r="B37" s="187" t="s">
        <v>120</v>
      </c>
      <c r="C37" s="188"/>
      <c r="D37" s="189"/>
      <c r="E37" s="190"/>
      <c r="F37" s="191"/>
      <c r="G37" s="192"/>
    </row>
    <row r="38" spans="1:8" s="193" customFormat="1" ht="21.6" customHeight="1" x14ac:dyDescent="0.25">
      <c r="A38" s="194">
        <v>15</v>
      </c>
      <c r="B38" s="195" t="str">
        <f>_xlfn.IFNA(VLOOKUP(A38,'База спортсменов'!A:H,3,FALSE),"")</f>
        <v>ДЕЙКО Ольга</v>
      </c>
      <c r="C38" s="188">
        <f>_xlfn.IFNA(VLOOKUP(A38,'База спортсменов'!A:H,4,FALSE),"")</f>
        <v>32874</v>
      </c>
      <c r="D38" s="189" t="str">
        <f>_xlfn.IFNA(VLOOKUP(A38,'База спортсменов'!A:H,5,FALSE),"")</f>
        <v>МС</v>
      </c>
      <c r="E38" s="190" t="str">
        <f>_xlfn.IFNA(IF(VLOOKUP(A38,'База спортсменов'!A:H,8,FALSE)&gt;0,VLOOKUP(A38,'База спортсменов'!A:H,8,FALSE),""),"")</f>
        <v/>
      </c>
      <c r="F38" s="191" t="str">
        <f>_xlfn.IFNA(VLOOKUP(A38,'База спортсменов'!A:H,7,FALSE),"")</f>
        <v>СШ</v>
      </c>
      <c r="G38" s="192"/>
      <c r="H38" s="193" t="str">
        <f>_xlfn.IFNA(VLOOKUP(A38,'База спортсменов'!A:H,6,FALSE),"")</f>
        <v>Республика Адыгея</v>
      </c>
    </row>
    <row r="39" spans="1:8" s="193" customFormat="1" ht="21.6" customHeight="1" x14ac:dyDescent="0.25">
      <c r="A39" s="194"/>
      <c r="B39" s="195" t="str">
        <f>_xlfn.IFNA(VLOOKUP(A39,'База спортсменов'!A:H,3,FALSE),"")</f>
        <v/>
      </c>
      <c r="C39" s="188" t="str">
        <f>_xlfn.IFNA(VLOOKUP(A39,'База спортсменов'!A:H,4,FALSE),"")</f>
        <v/>
      </c>
      <c r="D39" s="189" t="str">
        <f>_xlfn.IFNA(VLOOKUP(A39,'База спортсменов'!A:H,5,FALSE),"")</f>
        <v/>
      </c>
      <c r="E39" s="190" t="str">
        <f>_xlfn.IFNA(IF(VLOOKUP(A39,'База спортсменов'!A:H,8,FALSE)&gt;0,VLOOKUP(A39,'База спортсменов'!A:H,8,FALSE),""),"")</f>
        <v/>
      </c>
      <c r="F39" s="191" t="str">
        <f>_xlfn.IFNA(VLOOKUP(A39,'База спортсменов'!A:H,7,FALSE),"")</f>
        <v/>
      </c>
      <c r="G39" s="192"/>
      <c r="H39" s="193" t="str">
        <f>_xlfn.IFNA(VLOOKUP(A39,'База спортсменов'!A:H,6,FALSE),"")</f>
        <v/>
      </c>
    </row>
    <row r="40" spans="1:8" s="193" customFormat="1" ht="21.6" customHeight="1" x14ac:dyDescent="0.25">
      <c r="A40" s="194"/>
      <c r="B40" s="187" t="s">
        <v>41</v>
      </c>
      <c r="C40" s="188"/>
      <c r="D40" s="189"/>
      <c r="E40" s="190"/>
      <c r="F40" s="191"/>
      <c r="G40" s="192"/>
    </row>
    <row r="41" spans="1:8" s="193" customFormat="1" ht="21.6" customHeight="1" x14ac:dyDescent="0.25">
      <c r="A41" s="196">
        <v>16</v>
      </c>
      <c r="B41" s="195" t="str">
        <f>_xlfn.IFNA(VLOOKUP(A41,'База спортсменов'!A:H,3,FALSE),"")</f>
        <v>БАДЫКОВА Гульназ</v>
      </c>
      <c r="C41" s="188">
        <f>_xlfn.IFNA(VLOOKUP(A41,'База спортсменов'!A:H,4,FALSE),"")</f>
        <v>32874</v>
      </c>
      <c r="D41" s="189" t="str">
        <f>_xlfn.IFNA(VLOOKUP(A41,'База спортсменов'!A:H,5,FALSE),"")</f>
        <v>МС</v>
      </c>
      <c r="E41" s="190" t="str">
        <f>_xlfn.IFNA(IF(VLOOKUP(A41,'База спортсменов'!A:H,8,FALSE)&gt;0,VLOOKUP(A41,'База спортсменов'!A:H,8,FALSE),""),"")</f>
        <v/>
      </c>
      <c r="F41" s="191" t="str">
        <f>_xlfn.IFNA(VLOOKUP(A41,'База спортсменов'!A:H,7,FALSE),"")</f>
        <v>СШ</v>
      </c>
      <c r="G41" s="192"/>
      <c r="H41" s="193" t="str">
        <f>_xlfn.IFNA(VLOOKUP(A41,'База спортсменов'!A:H,6,FALSE),"")</f>
        <v>Москва</v>
      </c>
    </row>
    <row r="42" spans="1:8" s="193" customFormat="1" ht="21.6" customHeight="1" x14ac:dyDescent="0.25">
      <c r="A42" s="194">
        <v>17</v>
      </c>
      <c r="B42" s="195" t="str">
        <f>_xlfn.IFNA(VLOOKUP(A42,'База спортсменов'!A:H,3,FALSE),"")</f>
        <v>ВАЛИЕВА Виктория</v>
      </c>
      <c r="C42" s="188">
        <f>_xlfn.IFNA(VLOOKUP(A42,'База спортсменов'!A:H,4,FALSE),"")</f>
        <v>32874</v>
      </c>
      <c r="D42" s="189" t="str">
        <f>_xlfn.IFNA(VLOOKUP(A42,'База спортсменов'!A:H,5,FALSE),"")</f>
        <v>МС</v>
      </c>
      <c r="E42" s="190" t="str">
        <f>_xlfn.IFNA(IF(VLOOKUP(A42,'База спортсменов'!A:H,8,FALSE)&gt;0,VLOOKUP(A42,'База спортсменов'!A:H,8,FALSE),""),"")</f>
        <v/>
      </c>
      <c r="F42" s="191" t="str">
        <f>_xlfn.IFNA(VLOOKUP(A42,'База спортсменов'!A:H,7,FALSE),"")</f>
        <v>СШ</v>
      </c>
      <c r="G42" s="192"/>
      <c r="H42" s="193" t="str">
        <f>_xlfn.IFNA(VLOOKUP(A42,'База спортсменов'!A:H,6,FALSE),"")</f>
        <v>Москва</v>
      </c>
    </row>
    <row r="43" spans="1:8" s="193" customFormat="1" ht="21.6" customHeight="1" x14ac:dyDescent="0.25">
      <c r="A43" s="194">
        <v>19</v>
      </c>
      <c r="B43" s="195" t="str">
        <f>_xlfn.IFNA(VLOOKUP(A43,'База спортсменов'!A:H,3,FALSE),"")</f>
        <v>ОСОВИНА Ксения</v>
      </c>
      <c r="C43" s="188">
        <f>_xlfn.IFNA(VLOOKUP(A43,'База спортсменов'!A:H,4,FALSE),"")</f>
        <v>32874</v>
      </c>
      <c r="D43" s="189" t="str">
        <f>_xlfn.IFNA(VLOOKUP(A43,'База спортсменов'!A:H,5,FALSE),"")</f>
        <v>МС</v>
      </c>
      <c r="E43" s="190" t="str">
        <f>_xlfn.IFNA(IF(VLOOKUP(A43,'База спортсменов'!A:H,8,FALSE)&gt;0,VLOOKUP(A43,'База спортсменов'!A:H,8,FALSE),""),"")</f>
        <v/>
      </c>
      <c r="F43" s="191" t="str">
        <f>_xlfn.IFNA(VLOOKUP(A43,'База спортсменов'!A:H,7,FALSE),"")</f>
        <v>СШ</v>
      </c>
      <c r="G43" s="192"/>
      <c r="H43" s="193" t="str">
        <f>_xlfn.IFNA(VLOOKUP(A43,'База спортсменов'!A:H,6,FALSE),"")</f>
        <v>Москва</v>
      </c>
    </row>
    <row r="44" spans="1:8" s="193" customFormat="1" ht="21.6" customHeight="1" x14ac:dyDescent="0.25">
      <c r="A44" s="194"/>
      <c r="B44" s="195" t="str">
        <f>_xlfn.IFNA(VLOOKUP(A44,'База спортсменов'!A:H,3,FALSE),"")</f>
        <v/>
      </c>
      <c r="C44" s="188" t="str">
        <f>_xlfn.IFNA(VLOOKUP(A44,'База спортсменов'!A:H,4,FALSE),"")</f>
        <v/>
      </c>
      <c r="D44" s="189" t="str">
        <f>_xlfn.IFNA(VLOOKUP(A44,'База спортсменов'!A:H,5,FALSE),"")</f>
        <v/>
      </c>
      <c r="E44" s="190" t="str">
        <f>_xlfn.IFNA(IF(VLOOKUP(A44,'База спортсменов'!A:H,8,FALSE)&gt;0,VLOOKUP(A44,'База спортсменов'!A:H,8,FALSE),""),"")</f>
        <v/>
      </c>
      <c r="F44" s="191" t="str">
        <f>_xlfn.IFNA(VLOOKUP(A44,'База спортсменов'!A:H,7,FALSE),"")</f>
        <v/>
      </c>
      <c r="G44" s="192"/>
      <c r="H44" s="193" t="str">
        <f>_xlfn.IFNA(VLOOKUP(A44,'База спортсменов'!A:H,6,FALSE),"")</f>
        <v/>
      </c>
    </row>
    <row r="45" spans="1:8" s="193" customFormat="1" ht="21.6" customHeight="1" x14ac:dyDescent="0.25">
      <c r="A45" s="196"/>
      <c r="B45" s="187" t="s">
        <v>130</v>
      </c>
      <c r="C45" s="188" t="str">
        <f>_xlfn.IFNA(VLOOKUP(A45,'База спортсменов'!A:H,4,FALSE),"")</f>
        <v/>
      </c>
      <c r="D45" s="189" t="str">
        <f>_xlfn.IFNA(VLOOKUP(A45,'База спортсменов'!A:H,5,FALSE),"")</f>
        <v/>
      </c>
      <c r="E45" s="190" t="str">
        <f>_xlfn.IFNA(IF(VLOOKUP(A45,'База спортсменов'!A:H,8,FALSE)&gt;0,VLOOKUP(A45,'База спортсменов'!A:H,8,FALSE),""),"")</f>
        <v/>
      </c>
      <c r="F45" s="191" t="str">
        <f>_xlfn.IFNA(VLOOKUP(A45,'База спортсменов'!A:H,7,FALSE),"")</f>
        <v/>
      </c>
      <c r="G45" s="192"/>
      <c r="H45" s="193" t="str">
        <f>_xlfn.IFNA(VLOOKUP(A45,'База спортсменов'!A:H,6,FALSE),"")</f>
        <v/>
      </c>
    </row>
    <row r="46" spans="1:8" s="193" customFormat="1" ht="21.6" customHeight="1" x14ac:dyDescent="0.25">
      <c r="A46" s="194">
        <v>21</v>
      </c>
      <c r="B46" s="195" t="str">
        <f>_xlfn.IFNA(VLOOKUP(A46,'База спортсменов'!A:H,3,FALSE),"")</f>
        <v>ЛИХАНОВА Марина</v>
      </c>
      <c r="C46" s="188">
        <f>_xlfn.IFNA(VLOOKUP(A46,'База спортсменов'!A:H,4,FALSE),"")</f>
        <v>32874</v>
      </c>
      <c r="D46" s="189" t="str">
        <f>_xlfn.IFNA(VLOOKUP(A46,'База спортсменов'!A:H,5,FALSE),"")</f>
        <v>МС</v>
      </c>
      <c r="E46" s="190" t="str">
        <f>_xlfn.IFNA(IF(VLOOKUP(A46,'База спортсменов'!A:H,8,FALSE)&gt;0,VLOOKUP(A46,'База спортсменов'!A:H,8,FALSE),""),"")</f>
        <v/>
      </c>
      <c r="F46" s="191" t="str">
        <f>_xlfn.IFNA(VLOOKUP(A46,'База спортсменов'!A:H,7,FALSE),"")</f>
        <v>СШ</v>
      </c>
      <c r="G46" s="192"/>
      <c r="H46" s="193" t="str">
        <f>_xlfn.IFNA(VLOOKUP(A46,'База спортсменов'!A:H,6,FALSE),"")</f>
        <v>Республика Бурятия</v>
      </c>
    </row>
    <row r="47" spans="1:8" s="193" customFormat="1" ht="21.6" customHeight="1" x14ac:dyDescent="0.25">
      <c r="A47" s="194"/>
      <c r="B47" s="195" t="str">
        <f>_xlfn.IFNA(VLOOKUP(A47,'База спортсменов'!A:H,3,FALSE),"")</f>
        <v/>
      </c>
      <c r="C47" s="188" t="str">
        <f>_xlfn.IFNA(VLOOKUP(A47,'База спортсменов'!A:H,4,FALSE),"")</f>
        <v/>
      </c>
      <c r="D47" s="189" t="str">
        <f>_xlfn.IFNA(VLOOKUP(A47,'База спортсменов'!A:H,5,FALSE),"")</f>
        <v/>
      </c>
      <c r="E47" s="190" t="str">
        <f>_xlfn.IFNA(IF(VLOOKUP(A47,'База спортсменов'!A:H,8,FALSE)&gt;0,VLOOKUP(A47,'База спортсменов'!A:H,8,FALSE),""),"")</f>
        <v/>
      </c>
      <c r="F47" s="191" t="str">
        <f>_xlfn.IFNA(VLOOKUP(A47,'База спортсменов'!A:H,7,FALSE),"")</f>
        <v/>
      </c>
      <c r="G47" s="192"/>
      <c r="H47" s="193" t="str">
        <f>_xlfn.IFNA(VLOOKUP(A47,'База спортсменов'!A:H,6,FALSE),"")</f>
        <v/>
      </c>
    </row>
    <row r="48" spans="1:8" s="193" customFormat="1" ht="21.6" customHeight="1" x14ac:dyDescent="0.25">
      <c r="A48" s="194"/>
      <c r="B48" s="187" t="s">
        <v>28</v>
      </c>
      <c r="C48" s="188"/>
      <c r="D48" s="189"/>
      <c r="E48" s="190"/>
      <c r="F48" s="191"/>
      <c r="G48" s="192"/>
    </row>
    <row r="49" spans="1:8" s="193" customFormat="1" ht="21.6" customHeight="1" x14ac:dyDescent="0.25">
      <c r="A49" s="196">
        <v>22</v>
      </c>
      <c r="B49" s="195" t="str">
        <f>_xlfn.IFNA(VLOOKUP(A49,'База спортсменов'!A:H,3,FALSE),"")</f>
        <v>КАСЕНОВА Карина</v>
      </c>
      <c r="C49" s="188">
        <f>_xlfn.IFNA(VLOOKUP(A49,'База спортсменов'!A:H,4,FALSE),"")</f>
        <v>32874</v>
      </c>
      <c r="D49" s="189" t="str">
        <f>_xlfn.IFNA(VLOOKUP(A49,'База спортсменов'!A:H,5,FALSE),"")</f>
        <v>МС</v>
      </c>
      <c r="E49" s="190" t="str">
        <f>_xlfn.IFNA(IF(VLOOKUP(A49,'База спортсменов'!A:H,8,FALSE)&gt;0,VLOOKUP(A49,'База спортсменов'!A:H,8,FALSE),""),"")</f>
        <v/>
      </c>
      <c r="F49" s="191" t="str">
        <f>_xlfn.IFNA(VLOOKUP(A49,'База спортсменов'!A:H,7,FALSE),"")</f>
        <v>СШ</v>
      </c>
      <c r="G49" s="192"/>
      <c r="H49" s="193" t="str">
        <f>_xlfn.IFNA(VLOOKUP(A49,'База спортсменов'!A:H,6,FALSE),"")</f>
        <v>Санкт-Петербург</v>
      </c>
    </row>
    <row r="50" spans="1:8" s="193" customFormat="1" ht="21.6" customHeight="1" x14ac:dyDescent="0.25">
      <c r="A50" s="196"/>
      <c r="B50" s="195" t="str">
        <f>_xlfn.IFNA(VLOOKUP(A50,'База спортсменов'!A:H,3,FALSE),"")</f>
        <v/>
      </c>
      <c r="C50" s="188" t="str">
        <f>_xlfn.IFNA(VLOOKUP(A50,'База спортсменов'!A:H,4,FALSE),"")</f>
        <v/>
      </c>
      <c r="D50" s="189" t="str">
        <f>_xlfn.IFNA(VLOOKUP(A50,'База спортсменов'!A:H,5,FALSE),"")</f>
        <v/>
      </c>
      <c r="E50" s="190" t="str">
        <f>_xlfn.IFNA(IF(VLOOKUP(A50,'База спортсменов'!A:H,8,FALSE)&gt;0,VLOOKUP(A50,'База спортсменов'!A:H,8,FALSE),""),"")</f>
        <v/>
      </c>
      <c r="F50" s="191" t="str">
        <f>_xlfn.IFNA(VLOOKUP(A50,'База спортсменов'!A:H,7,FALSE),"")</f>
        <v/>
      </c>
      <c r="G50" s="192"/>
      <c r="H50" s="193" t="str">
        <f>_xlfn.IFNA(VLOOKUP(A50,'База спортсменов'!A:H,6,FALSE),"")</f>
        <v/>
      </c>
    </row>
    <row r="51" spans="1:8" s="193" customFormat="1" ht="21.6" customHeight="1" x14ac:dyDescent="0.25">
      <c r="A51" s="196"/>
      <c r="B51" s="187" t="s">
        <v>132</v>
      </c>
      <c r="C51" s="188"/>
      <c r="D51" s="189"/>
      <c r="E51" s="190"/>
      <c r="F51" s="191"/>
      <c r="G51" s="192"/>
    </row>
    <row r="52" spans="1:8" s="193" customFormat="1" ht="21.6" customHeight="1" x14ac:dyDescent="0.25">
      <c r="A52" s="194">
        <v>23</v>
      </c>
      <c r="B52" s="195" t="str">
        <f>_xlfn.IFNA(VLOOKUP(A52,'База спортсменов'!A:H,3,FALSE),"")</f>
        <v>НОВИЧИХИНА Александра</v>
      </c>
      <c r="C52" s="188">
        <f>_xlfn.IFNA(VLOOKUP(A52,'База спортсменов'!A:H,4,FALSE),"")</f>
        <v>32874</v>
      </c>
      <c r="D52" s="189" t="str">
        <f>_xlfn.IFNA(VLOOKUP(A52,'База спортсменов'!A:H,5,FALSE),"")</f>
        <v>КМС</v>
      </c>
      <c r="E52" s="190" t="str">
        <f>_xlfn.IFNA(IF(VLOOKUP(A52,'База спортсменов'!A:H,8,FALSE)&gt;0,VLOOKUP(A52,'База спортсменов'!A:H,8,FALSE),""),"")</f>
        <v/>
      </c>
      <c r="F52" s="191" t="str">
        <f>_xlfn.IFNA(VLOOKUP(A52,'База спортсменов'!A:H,7,FALSE),"")</f>
        <v>СШ</v>
      </c>
      <c r="G52" s="192"/>
      <c r="H52" s="193" t="str">
        <f>_xlfn.IFNA(VLOOKUP(A52,'База спортсменов'!A:H,6,FALSE),"")</f>
        <v>Воронежская область</v>
      </c>
    </row>
    <row r="53" spans="1:8" s="193" customFormat="1" ht="21.6" customHeight="1" x14ac:dyDescent="0.25">
      <c r="A53" s="196">
        <v>24</v>
      </c>
      <c r="B53" s="195" t="str">
        <f>_xlfn.IFNA(VLOOKUP(A53,'База спортсменов'!A:H,3,FALSE),"")</f>
        <v>АГАПОВА Ирина</v>
      </c>
      <c r="C53" s="188">
        <f>_xlfn.IFNA(VLOOKUP(A53,'База спортсменов'!A:H,4,FALSE),"")</f>
        <v>32874</v>
      </c>
      <c r="D53" s="189" t="str">
        <f>_xlfn.IFNA(VLOOKUP(A53,'База спортсменов'!A:H,5,FALSE),"")</f>
        <v>МС</v>
      </c>
      <c r="E53" s="190" t="str">
        <f>_xlfn.IFNA(IF(VLOOKUP(A53,'База спортсменов'!A:H,8,FALSE)&gt;0,VLOOKUP(A53,'База спортсменов'!A:H,8,FALSE),""),"")</f>
        <v/>
      </c>
      <c r="F53" s="191" t="str">
        <f>_xlfn.IFNA(VLOOKUP(A53,'База спортсменов'!A:H,7,FALSE),"")</f>
        <v>СШ</v>
      </c>
      <c r="G53" s="192"/>
      <c r="H53" s="193" t="str">
        <f>_xlfn.IFNA(VLOOKUP(A53,'База спортсменов'!A:H,6,FALSE),"")</f>
        <v>Воронежская область</v>
      </c>
    </row>
    <row r="54" spans="1:8" s="193" customFormat="1" ht="21.6" customHeight="1" x14ac:dyDescent="0.25">
      <c r="A54" s="194">
        <v>25</v>
      </c>
      <c r="B54" s="195" t="str">
        <f>_xlfn.IFNA(VLOOKUP(A54,'База спортсменов'!A:H,3,FALSE),"")</f>
        <v>ПЕРЕЛОМОВА Екатерина</v>
      </c>
      <c r="C54" s="188">
        <f>_xlfn.IFNA(VLOOKUP(A54,'База спортсменов'!A:H,4,FALSE),"")</f>
        <v>32874</v>
      </c>
      <c r="D54" s="189" t="str">
        <f>_xlfn.IFNA(VLOOKUP(A54,'База спортсменов'!A:H,5,FALSE),"")</f>
        <v>МС</v>
      </c>
      <c r="E54" s="190" t="str">
        <f>_xlfn.IFNA(IF(VLOOKUP(A54,'База спортсменов'!A:H,8,FALSE)&gt;0,VLOOKUP(A54,'База спортсменов'!A:H,8,FALSE),""),"")</f>
        <v/>
      </c>
      <c r="F54" s="191" t="str">
        <f>_xlfn.IFNA(VLOOKUP(A54,'База спортсменов'!A:H,7,FALSE),"")</f>
        <v>СШ</v>
      </c>
      <c r="G54" s="192"/>
      <c r="H54" s="193" t="str">
        <f>_xlfn.IFNA(VLOOKUP(A54,'База спортсменов'!A:H,6,FALSE),"")</f>
        <v>Воронежская область</v>
      </c>
    </row>
    <row r="55" spans="1:8" s="193" customFormat="1" ht="21.6" customHeight="1" x14ac:dyDescent="0.25">
      <c r="A55" s="196">
        <v>26</v>
      </c>
      <c r="B55" s="195" t="str">
        <f>_xlfn.IFNA(VLOOKUP(A55,'База спортсменов'!A:H,3,FALSE),"")</f>
        <v>ПОПОВА Кристина</v>
      </c>
      <c r="C55" s="188">
        <f>_xlfn.IFNA(VLOOKUP(A55,'База спортсменов'!A:H,4,FALSE),"")</f>
        <v>32874</v>
      </c>
      <c r="D55" s="189" t="str">
        <f>_xlfn.IFNA(VLOOKUP(A55,'База спортсменов'!A:H,5,FALSE),"")</f>
        <v>КМС</v>
      </c>
      <c r="E55" s="190" t="str">
        <f>_xlfn.IFNA(IF(VLOOKUP(A55,'База спортсменов'!A:H,8,FALSE)&gt;0,VLOOKUP(A55,'База спортсменов'!A:H,8,FALSE),""),"")</f>
        <v/>
      </c>
      <c r="F55" s="191" t="str">
        <f>_xlfn.IFNA(VLOOKUP(A55,'База спортсменов'!A:H,7,FALSE),"")</f>
        <v>СШ</v>
      </c>
      <c r="G55" s="192"/>
      <c r="H55" s="193" t="str">
        <f>_xlfn.IFNA(VLOOKUP(A55,'База спортсменов'!A:H,6,FALSE),"")</f>
        <v>Воронежская область</v>
      </c>
    </row>
    <row r="56" spans="1:8" s="193" customFormat="1" ht="21.6" customHeight="1" x14ac:dyDescent="0.25">
      <c r="A56" s="194">
        <v>27</v>
      </c>
      <c r="B56" s="195" t="str">
        <f>_xlfn.IFNA(VLOOKUP(A56,'База спортсменов'!A:H,3,FALSE),"")</f>
        <v>ПРОСОЕДОВА София</v>
      </c>
      <c r="C56" s="188">
        <f>_xlfn.IFNA(VLOOKUP(A56,'База спортсменов'!A:H,4,FALSE),"")</f>
        <v>32874</v>
      </c>
      <c r="D56" s="189" t="str">
        <f>_xlfn.IFNA(VLOOKUP(A56,'База спортсменов'!A:H,5,FALSE),"")</f>
        <v>КМС</v>
      </c>
      <c r="E56" s="190" t="str">
        <f>_xlfn.IFNA(IF(VLOOKUP(A56,'База спортсменов'!A:H,8,FALSE)&gt;0,VLOOKUP(A56,'База спортсменов'!A:H,8,FALSE),""),"")</f>
        <v/>
      </c>
      <c r="F56" s="191" t="str">
        <f>_xlfn.IFNA(VLOOKUP(A56,'База спортсменов'!A:H,7,FALSE),"")</f>
        <v>СШ</v>
      </c>
      <c r="G56" s="192"/>
      <c r="H56" s="193" t="str">
        <f>_xlfn.IFNA(VLOOKUP(A56,'База спортсменов'!A:H,6,FALSE),"")</f>
        <v>Воронежская область</v>
      </c>
    </row>
    <row r="57" spans="1:8" ht="21.6" customHeight="1" thickBot="1" x14ac:dyDescent="0.3">
      <c r="A57" s="197"/>
      <c r="B57" s="195" t="str">
        <f>_xlfn.IFNA(VLOOKUP(A57,'База спортсменов'!A:H,3,FALSE),"")</f>
        <v/>
      </c>
      <c r="C57" s="188" t="str">
        <f>_xlfn.IFNA(VLOOKUP(A57,'База спортсменов'!A:H,4,FALSE),"")</f>
        <v/>
      </c>
      <c r="D57" s="189" t="str">
        <f>_xlfn.IFNA(VLOOKUP(A57,'База спортсменов'!A:H,5,FALSE),"")</f>
        <v/>
      </c>
      <c r="E57" s="190" t="str">
        <f>_xlfn.IFNA(IF(VLOOKUP(A57,'База спортсменов'!A:H,8,FALSE)&gt;0,VLOOKUP(A57,'База спортсменов'!A:H,8,FALSE),""),"")</f>
        <v/>
      </c>
      <c r="F57" s="191" t="str">
        <f>_xlfn.IFNA(VLOOKUP(A57,'База спортсменов'!A:H,7,FALSE),"")</f>
        <v/>
      </c>
      <c r="G57" s="192"/>
      <c r="H57" s="193" t="str">
        <f>_xlfn.IFNA(VLOOKUP(A57,'База спортсменов'!A:H,6,FALSE),"")</f>
        <v/>
      </c>
    </row>
    <row r="58" spans="1:8" ht="9" customHeight="1" thickTop="1" x14ac:dyDescent="0.3">
      <c r="A58" s="198"/>
      <c r="B58" s="199"/>
      <c r="C58" s="200"/>
      <c r="D58" s="201"/>
      <c r="E58" s="201"/>
      <c r="F58" s="202"/>
      <c r="G58" s="202"/>
    </row>
    <row r="59" spans="1:8" ht="15.6" x14ac:dyDescent="0.25">
      <c r="A59" s="112" t="s">
        <v>3</v>
      </c>
      <c r="B59" s="113"/>
      <c r="C59" s="113" t="s">
        <v>11</v>
      </c>
      <c r="D59" s="113"/>
      <c r="E59" s="113"/>
      <c r="F59" s="113"/>
      <c r="G59" s="96"/>
    </row>
    <row r="60" spans="1:8" x14ac:dyDescent="0.25">
      <c r="A60" s="203"/>
      <c r="B60" s="139"/>
      <c r="C60" s="139"/>
      <c r="D60" s="204"/>
      <c r="E60" s="204"/>
      <c r="F60" s="204"/>
      <c r="G60" s="205"/>
    </row>
    <row r="61" spans="1:8" x14ac:dyDescent="0.25">
      <c r="A61" s="206"/>
      <c r="B61" s="207"/>
      <c r="C61" s="208"/>
      <c r="D61" s="207"/>
      <c r="E61" s="207"/>
      <c r="F61" s="207"/>
      <c r="G61" s="205"/>
    </row>
    <row r="62" spans="1:8" x14ac:dyDescent="0.25">
      <c r="A62" s="206"/>
      <c r="B62" s="207"/>
      <c r="C62" s="208"/>
      <c r="D62" s="207"/>
      <c r="E62" s="207"/>
      <c r="F62" s="207"/>
      <c r="G62" s="205"/>
    </row>
    <row r="63" spans="1:8" x14ac:dyDescent="0.25">
      <c r="A63" s="206"/>
      <c r="B63" s="207"/>
      <c r="C63" s="208"/>
      <c r="D63" s="207"/>
      <c r="E63" s="207"/>
      <c r="F63" s="207"/>
      <c r="G63" s="205"/>
    </row>
    <row r="64" spans="1:8" x14ac:dyDescent="0.25">
      <c r="A64" s="206"/>
      <c r="B64" s="207"/>
      <c r="C64" s="208"/>
      <c r="D64" s="207"/>
      <c r="E64" s="207"/>
      <c r="F64" s="207"/>
      <c r="G64" s="205"/>
    </row>
    <row r="65" spans="1:7" x14ac:dyDescent="0.25">
      <c r="A65" s="203"/>
      <c r="B65" s="139"/>
      <c r="C65" s="139"/>
      <c r="D65" s="139"/>
      <c r="E65" s="139"/>
      <c r="F65" s="139"/>
      <c r="G65" s="205"/>
    </row>
    <row r="66" spans="1:7" x14ac:dyDescent="0.25">
      <c r="A66" s="203"/>
      <c r="B66" s="139"/>
      <c r="C66" s="139"/>
      <c r="D66" s="209"/>
      <c r="E66" s="209"/>
      <c r="F66" s="209"/>
      <c r="G66" s="205"/>
    </row>
    <row r="67" spans="1:7" ht="16.2" thickBot="1" x14ac:dyDescent="0.3">
      <c r="A67" s="210" t="str">
        <f>IF(E16&lt;&gt;0,E16,"")</f>
        <v xml:space="preserve">ИВАНОВ А.В. (ВК, г. МОСКВА) </v>
      </c>
      <c r="B67" s="211"/>
      <c r="C67" s="211" t="str">
        <f>IF(E17&lt;&gt;0,E17,"")</f>
        <v xml:space="preserve">ГРИГОРЬЕВ В. А. (ВК, г. ОМСК) </v>
      </c>
      <c r="D67" s="211"/>
      <c r="E67" s="211"/>
      <c r="F67" s="211"/>
      <c r="G67" s="212"/>
    </row>
    <row r="68" spans="1:7" ht="14.4" thickTop="1" x14ac:dyDescent="0.25"/>
    <row r="71" spans="1:7" x14ac:dyDescent="0.25">
      <c r="A71" s="138" t="s">
        <v>94</v>
      </c>
    </row>
    <row r="73" spans="1:7" x14ac:dyDescent="0.25">
      <c r="A73" s="138" t="s">
        <v>95</v>
      </c>
    </row>
    <row r="74" spans="1:7" x14ac:dyDescent="0.25">
      <c r="A74" s="138" t="s">
        <v>96</v>
      </c>
    </row>
    <row r="75" spans="1:7" x14ac:dyDescent="0.25">
      <c r="A75" s="138" t="s">
        <v>97</v>
      </c>
    </row>
    <row r="76" spans="1:7" x14ac:dyDescent="0.25">
      <c r="A76" s="138" t="s">
        <v>98</v>
      </c>
    </row>
    <row r="77" spans="1:7" x14ac:dyDescent="0.25">
      <c r="A77" s="138" t="s">
        <v>99</v>
      </c>
    </row>
    <row r="78" spans="1:7" x14ac:dyDescent="0.25">
      <c r="A78" s="138" t="s">
        <v>100</v>
      </c>
    </row>
    <row r="79" spans="1:7" x14ac:dyDescent="0.25">
      <c r="A79" s="138" t="s">
        <v>101</v>
      </c>
    </row>
    <row r="81" spans="1:1" x14ac:dyDescent="0.25">
      <c r="A81" s="138" t="s">
        <v>121</v>
      </c>
    </row>
  </sheetData>
  <mergeCells count="22">
    <mergeCell ref="A66:C66"/>
    <mergeCell ref="D66:F66"/>
    <mergeCell ref="A67:B67"/>
    <mergeCell ref="C67:F67"/>
    <mergeCell ref="A59:B59"/>
    <mergeCell ref="C59:F59"/>
    <mergeCell ref="A60:C60"/>
    <mergeCell ref="D60:F60"/>
    <mergeCell ref="A65:C65"/>
    <mergeCell ref="D65:F65"/>
    <mergeCell ref="A7:G7"/>
    <mergeCell ref="A8:F8"/>
    <mergeCell ref="A9:G9"/>
    <mergeCell ref="A10:G10"/>
    <mergeCell ref="A11:G11"/>
    <mergeCell ref="A12:G12"/>
    <mergeCell ref="A1:G1"/>
    <mergeCell ref="A2:G2"/>
    <mergeCell ref="A3:G3"/>
    <mergeCell ref="A4:G4"/>
    <mergeCell ref="A5:G5"/>
    <mergeCell ref="A6:G6"/>
  </mergeCells>
  <printOptions horizontalCentered="1"/>
  <pageMargins left="0.39370078740157483" right="0.39370078740157483" top="0.9916666666666667" bottom="0.55833333333333335" header="0.31496062992125984" footer="0.31496062992125984"/>
  <pageSetup paperSize="9" scale="67" fitToHeight="0" orientation="portrait" r:id="rId1"/>
  <headerFooter alignWithMargins="0">
    <oddHeader>&amp;L&amp;"Calibri,полужирный курсив"&amp;UРЕЗУЛЬТАТЫ НА САЙТЕ WWW.FVSR|highway|results&amp;C&amp;"Calibri,обычный"&amp;8&amp;A&amp;R&amp;"Calibri,полужирный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88"/>
  <sheetViews>
    <sheetView tabSelected="1" view="pageBreakPreview" zoomScale="70" zoomScaleNormal="90" zoomScaleSheetLayoutView="70" workbookViewId="0">
      <selection activeCell="A6" sqref="A6:AQ6"/>
    </sheetView>
  </sheetViews>
  <sheetFormatPr defaultColWidth="9.109375" defaultRowHeight="13.8" x14ac:dyDescent="0.25"/>
  <cols>
    <col min="1" max="1" width="7" style="1" customWidth="1"/>
    <col min="2" max="2" width="7.88671875" style="13" customWidth="1"/>
    <col min="3" max="3" width="18.109375" style="13" customWidth="1"/>
    <col min="4" max="4" width="27.109375" style="1" customWidth="1"/>
    <col min="5" max="5" width="12.33203125" style="238" customWidth="1"/>
    <col min="6" max="6" width="8.88671875" style="1" customWidth="1"/>
    <col min="7" max="7" width="19.5546875" style="1" customWidth="1"/>
    <col min="8" max="37" width="3.6640625" style="1" customWidth="1"/>
    <col min="38" max="38" width="19.21875" style="1" customWidth="1"/>
    <col min="39" max="39" width="10.33203125" style="1" customWidth="1"/>
    <col min="40" max="40" width="11.44140625" style="1" customWidth="1"/>
    <col min="41" max="41" width="10.44140625" style="1" customWidth="1"/>
    <col min="42" max="42" width="13.109375" style="1" customWidth="1"/>
    <col min="43" max="43" width="18.6640625" style="1" customWidth="1"/>
    <col min="44" max="16384" width="9.109375" style="1"/>
  </cols>
  <sheetData>
    <row r="1" spans="1:43" ht="15.75" customHeight="1" x14ac:dyDescent="0.25">
      <c r="A1" s="98" t="str">
        <f>IF('Список участников'!A1:G1&lt;&gt;0,'Список участников'!A1:G1,"")</f>
        <v>Министерство спорта Российской Федерации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</row>
    <row r="2" spans="1:43" ht="21" x14ac:dyDescent="0.25">
      <c r="A2" s="98" t="str">
        <f>IF('Список участников'!A2:G2&lt;&gt;0,'Список участников'!A2:G2,"")</f>
        <v>Управление физической культуры и спорта Воронежской области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</row>
    <row r="3" spans="1:43" ht="21" x14ac:dyDescent="0.25">
      <c r="A3" s="98" t="str">
        <f>IF('Список участников'!A3:G3&lt;&gt;0,'Список участников'!A3:G3,"")</f>
        <v>Федерация велосипедного спорта России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</row>
    <row r="4" spans="1:43" ht="21" x14ac:dyDescent="0.25">
      <c r="A4" s="98" t="str">
        <f>IF('Список участников'!A4:G4&lt;&gt;0,'Список участников'!A4:G4,"")</f>
        <v>Федерация велосипедного спорта Воронежской области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</row>
    <row r="5" spans="1:43" ht="21" x14ac:dyDescent="0.25">
      <c r="A5" s="98" t="str">
        <f>IF('Список участников'!A5:G5&lt;&gt;0,'Список участников'!A5:G5,"")</f>
        <v/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</row>
    <row r="6" spans="1:43" s="2" customFormat="1" ht="20.25" customHeight="1" x14ac:dyDescent="0.25">
      <c r="A6" s="100" t="str">
        <f>IF('Список участников'!A6:G6&lt;&gt;0,'Список участников'!A6:G6,"")</f>
        <v>ЧЕМПИОНАТ РОССИИ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</row>
    <row r="7" spans="1:43" s="2" customFormat="1" ht="18" customHeight="1" x14ac:dyDescent="0.25">
      <c r="A7" s="101" t="str">
        <f>IF('Список участников'!A7:G7&lt;&gt;0,'Список участников'!A7:G7,"")</f>
        <v>по велосипедному спорту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</row>
    <row r="8" spans="1:43" s="2" customFormat="1" ht="3" customHeight="1" thickBot="1" x14ac:dyDescent="0.3">
      <c r="A8" s="101" t="str">
        <f>IF('Список участников'!A8:G8&lt;&gt;0,'Список участников'!A8:G8,"")</f>
        <v/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</row>
    <row r="9" spans="1:43" ht="24" customHeight="1" thickTop="1" x14ac:dyDescent="0.25">
      <c r="A9" s="102" t="s">
        <v>24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4"/>
    </row>
    <row r="10" spans="1:43" ht="18" customHeight="1" x14ac:dyDescent="0.25">
      <c r="A10" s="133" t="str">
        <f>IF('Список участников'!A10:G10&lt;&gt;0,'Список участников'!A10:G10,"")</f>
        <v>шоссе - критериум 20-40 км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5"/>
    </row>
    <row r="11" spans="1:43" ht="19.5" customHeight="1" x14ac:dyDescent="0.25">
      <c r="A11" s="133" t="str">
        <f>IF('Список участников'!A11:G11&lt;&gt;0,'Список участников'!A11:G11,"")</f>
        <v>ЖЕНЩИНЫ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5"/>
    </row>
    <row r="12" spans="1:43" ht="3.75" customHeight="1" x14ac:dyDescent="0.25">
      <c r="A12" s="218" t="str">
        <f>IF('Список участников'!A12:G12&lt;&gt;0,'Список участников'!A12:G12,"")</f>
        <v/>
      </c>
      <c r="B12" s="219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20"/>
    </row>
    <row r="13" spans="1:43" ht="15.6" x14ac:dyDescent="0.25">
      <c r="A13" s="40" t="s">
        <v>109</v>
      </c>
      <c r="B13" s="19"/>
      <c r="C13" s="222"/>
      <c r="D13" s="221" t="str">
        <f>'Список участников'!C13</f>
        <v>г. Воронеж - стадион им.</v>
      </c>
      <c r="E13" s="226"/>
      <c r="F13" s="4"/>
      <c r="G13" s="66" t="s">
        <v>25</v>
      </c>
      <c r="H13" s="4" t="s">
        <v>86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62" t="s">
        <v>66</v>
      </c>
      <c r="AQ13" s="63" t="str">
        <f>'Список участников'!G13</f>
        <v>008xxxxxxxxЯ</v>
      </c>
    </row>
    <row r="14" spans="1:43" ht="15.6" x14ac:dyDescent="0.25">
      <c r="A14" s="16" t="s">
        <v>110</v>
      </c>
      <c r="B14" s="12"/>
      <c r="C14" s="12"/>
      <c r="D14" s="248" t="str">
        <f>'Список участников'!C14</f>
        <v>13 ИЮНЯ 2019 ГОДА</v>
      </c>
      <c r="E14" s="227"/>
      <c r="F14" s="5"/>
      <c r="G14" s="67" t="s">
        <v>26</v>
      </c>
      <c r="H14" s="5" t="s">
        <v>87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64" t="s">
        <v>67</v>
      </c>
      <c r="AQ14" s="65" t="str">
        <f>'Список участников'!G14</f>
        <v>xxxxx</v>
      </c>
    </row>
    <row r="15" spans="1:43" ht="14.4" x14ac:dyDescent="0.25">
      <c r="A15" s="106" t="s">
        <v>9</v>
      </c>
      <c r="B15" s="107"/>
      <c r="C15" s="107"/>
      <c r="D15" s="107"/>
      <c r="E15" s="107"/>
      <c r="F15" s="107"/>
      <c r="G15" s="108"/>
      <c r="H15" s="109" t="s">
        <v>1</v>
      </c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10"/>
    </row>
    <row r="16" spans="1:43" ht="14.4" x14ac:dyDescent="0.25">
      <c r="A16" s="17" t="s">
        <v>20</v>
      </c>
      <c r="B16" s="41"/>
      <c r="C16" s="41"/>
      <c r="D16" s="10"/>
      <c r="E16" s="228"/>
      <c r="F16" s="10"/>
      <c r="G16" s="11" t="str">
        <f>IF('Список участников'!E16&lt;&gt;0,'Список участников'!E16,"")</f>
        <v xml:space="preserve">ИВАНОВ А.В. (ВК, г. МОСКВА) </v>
      </c>
      <c r="H16" s="9" t="s">
        <v>88</v>
      </c>
      <c r="I16" s="27"/>
      <c r="J16" s="27"/>
      <c r="K16" s="27"/>
      <c r="L16" s="27"/>
      <c r="M16" s="27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26"/>
      <c r="AQ16" s="18" t="s">
        <v>37</v>
      </c>
    </row>
    <row r="17" spans="1:43" ht="14.4" x14ac:dyDescent="0.25">
      <c r="A17" s="17" t="s">
        <v>21</v>
      </c>
      <c r="B17" s="26"/>
      <c r="C17" s="26"/>
      <c r="D17" s="7"/>
      <c r="E17" s="229"/>
      <c r="F17" s="7"/>
      <c r="G17" s="11" t="str">
        <f>IF('Список участников'!E17&lt;&gt;0,'Список участников'!E17,"")</f>
        <v xml:space="preserve">ГРИГОРЬЕВ В. А. (ВК, г. ОМСК) </v>
      </c>
      <c r="H17" s="9" t="s">
        <v>89</v>
      </c>
      <c r="I17" s="27"/>
      <c r="J17" s="27"/>
      <c r="K17" s="27"/>
      <c r="L17" s="27"/>
      <c r="M17" s="27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26"/>
      <c r="AQ17" s="18" t="s">
        <v>33</v>
      </c>
    </row>
    <row r="18" spans="1:43" ht="14.4" x14ac:dyDescent="0.25">
      <c r="A18" s="17" t="s">
        <v>22</v>
      </c>
      <c r="B18" s="41"/>
      <c r="C18" s="41"/>
      <c r="D18" s="8"/>
      <c r="E18" s="228"/>
      <c r="F18" s="10"/>
      <c r="G18" s="11" t="str">
        <f>IF('Список участников'!E18&lt;&gt;0,'Список участников'!E18,"")</f>
        <v xml:space="preserve">БОРОВИЦКАЯ Т. В. (ВК, г. ОМСК) </v>
      </c>
      <c r="H18" s="9" t="s">
        <v>93</v>
      </c>
      <c r="I18" s="27"/>
      <c r="J18" s="27"/>
      <c r="K18" s="27"/>
      <c r="L18" s="27"/>
      <c r="M18" s="27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26"/>
      <c r="AQ18" s="18" t="s">
        <v>92</v>
      </c>
    </row>
    <row r="19" spans="1:43" ht="16.2" thickBot="1" x14ac:dyDescent="0.3">
      <c r="A19" s="46" t="s">
        <v>15</v>
      </c>
      <c r="B19" s="24"/>
      <c r="C19" s="24"/>
      <c r="D19" s="23"/>
      <c r="E19" s="230"/>
      <c r="F19" s="43"/>
      <c r="G19" s="11" t="str">
        <f>IF('Список участников'!E19&lt;&gt;0,'Список участников'!E19,"")</f>
        <v xml:space="preserve">ПОПОВА Е.В. (1 кат., г. ВОРОНЕЖ) </v>
      </c>
      <c r="H19" s="47" t="s">
        <v>90</v>
      </c>
      <c r="I19" s="48"/>
      <c r="J19" s="48"/>
      <c r="K19" s="48"/>
      <c r="L19" s="48"/>
      <c r="M19" s="48"/>
      <c r="N19" s="24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82">
        <v>35</v>
      </c>
      <c r="AQ19" s="49" t="s">
        <v>64</v>
      </c>
    </row>
    <row r="20" spans="1:43" ht="6.75" customHeight="1" thickTop="1" thickBot="1" x14ac:dyDescent="0.3">
      <c r="A20" s="21"/>
      <c r="B20" s="20"/>
      <c r="C20" s="20"/>
      <c r="D20" s="21"/>
      <c r="E20" s="23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</row>
    <row r="21" spans="1:43" s="42" customFormat="1" ht="21.75" customHeight="1" thickTop="1" x14ac:dyDescent="0.25">
      <c r="A21" s="111" t="s">
        <v>7</v>
      </c>
      <c r="B21" s="99" t="s">
        <v>12</v>
      </c>
      <c r="C21" s="99" t="s">
        <v>123</v>
      </c>
      <c r="D21" s="99" t="s">
        <v>2</v>
      </c>
      <c r="E21" s="232" t="s">
        <v>84</v>
      </c>
      <c r="F21" s="99" t="s">
        <v>8</v>
      </c>
      <c r="G21" s="105" t="s">
        <v>13</v>
      </c>
      <c r="H21" s="128" t="s">
        <v>19</v>
      </c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30"/>
      <c r="AL21" s="99" t="s">
        <v>112</v>
      </c>
      <c r="AM21" s="99" t="s">
        <v>38</v>
      </c>
      <c r="AN21" s="136" t="s">
        <v>111</v>
      </c>
      <c r="AO21" s="99" t="s">
        <v>65</v>
      </c>
      <c r="AP21" s="131" t="s">
        <v>31</v>
      </c>
      <c r="AQ21" s="132" t="s">
        <v>14</v>
      </c>
    </row>
    <row r="22" spans="1:43" s="42" customFormat="1" ht="18" customHeight="1" x14ac:dyDescent="0.25">
      <c r="A22" s="239"/>
      <c r="B22" s="240"/>
      <c r="C22" s="240"/>
      <c r="D22" s="240"/>
      <c r="E22" s="241"/>
      <c r="F22" s="240"/>
      <c r="G22" s="242"/>
      <c r="H22" s="243">
        <v>1</v>
      </c>
      <c r="I22" s="243">
        <v>2</v>
      </c>
      <c r="J22" s="243">
        <v>3</v>
      </c>
      <c r="K22" s="243">
        <v>4</v>
      </c>
      <c r="L22" s="243">
        <v>5</v>
      </c>
      <c r="M22" s="243">
        <v>6</v>
      </c>
      <c r="N22" s="243">
        <v>7</v>
      </c>
      <c r="O22" s="243">
        <v>8</v>
      </c>
      <c r="P22" s="243">
        <v>9</v>
      </c>
      <c r="Q22" s="243">
        <v>10</v>
      </c>
      <c r="R22" s="243">
        <v>11</v>
      </c>
      <c r="S22" s="243">
        <v>12</v>
      </c>
      <c r="T22" s="243">
        <v>13</v>
      </c>
      <c r="U22" s="243">
        <v>14</v>
      </c>
      <c r="V22" s="243">
        <v>15</v>
      </c>
      <c r="W22" s="243">
        <v>16</v>
      </c>
      <c r="X22" s="243">
        <v>17</v>
      </c>
      <c r="Y22" s="243">
        <v>18</v>
      </c>
      <c r="Z22" s="243">
        <v>19</v>
      </c>
      <c r="AA22" s="243">
        <v>20</v>
      </c>
      <c r="AB22" s="243">
        <v>21</v>
      </c>
      <c r="AC22" s="243">
        <v>22</v>
      </c>
      <c r="AD22" s="243">
        <v>23</v>
      </c>
      <c r="AE22" s="243">
        <v>24</v>
      </c>
      <c r="AF22" s="243">
        <v>25</v>
      </c>
      <c r="AG22" s="243">
        <v>26</v>
      </c>
      <c r="AH22" s="243">
        <v>27</v>
      </c>
      <c r="AI22" s="243">
        <v>28</v>
      </c>
      <c r="AJ22" s="243">
        <v>29</v>
      </c>
      <c r="AK22" s="243">
        <v>30</v>
      </c>
      <c r="AL22" s="240"/>
      <c r="AM22" s="240"/>
      <c r="AN22" s="244"/>
      <c r="AO22" s="240"/>
      <c r="AP22" s="245"/>
      <c r="AQ22" s="246"/>
    </row>
    <row r="23" spans="1:43" s="3" customFormat="1" ht="30.75" customHeight="1" x14ac:dyDescent="0.25">
      <c r="A23" s="50">
        <v>1</v>
      </c>
      <c r="B23" s="51">
        <v>22</v>
      </c>
      <c r="C23" s="247">
        <f>VLOOKUP(B23,'База спортсменов'!A:H,2,FALSE)</f>
        <v>1234567890</v>
      </c>
      <c r="D23" s="52" t="str">
        <f>VLOOKUP(B23,'База спортсменов'!A:H,3,FALSE)</f>
        <v>КАСЕНОВА Карина</v>
      </c>
      <c r="E23" s="233">
        <f>VLOOKUP(B23,'База спортсменов'!A:H,4,FALSE)</f>
        <v>32874</v>
      </c>
      <c r="F23" s="53" t="str">
        <f>VLOOKUP(B23,'База спортсменов'!A:H,5,FALSE)</f>
        <v>МС</v>
      </c>
      <c r="G23" s="54" t="str">
        <f>VLOOKUP(B23,'База спортсменов'!A:H,6,FALSE)</f>
        <v>Санкт-Петербург</v>
      </c>
      <c r="H23" s="57">
        <v>1</v>
      </c>
      <c r="I23" s="57">
        <v>1</v>
      </c>
      <c r="J23" s="57">
        <v>1</v>
      </c>
      <c r="K23" s="57">
        <v>3</v>
      </c>
      <c r="L23" s="57">
        <v>5</v>
      </c>
      <c r="M23" s="57">
        <v>2</v>
      </c>
      <c r="N23" s="57">
        <v>2</v>
      </c>
      <c r="O23" s="57">
        <v>3</v>
      </c>
      <c r="P23" s="57">
        <v>2</v>
      </c>
      <c r="Q23" s="57">
        <v>3</v>
      </c>
      <c r="R23" s="57">
        <v>1</v>
      </c>
      <c r="S23" s="57">
        <v>3</v>
      </c>
      <c r="T23" s="57">
        <v>5</v>
      </c>
      <c r="U23" s="57">
        <v>2</v>
      </c>
      <c r="V23" s="57">
        <v>1</v>
      </c>
      <c r="W23" s="57">
        <v>2</v>
      </c>
      <c r="X23" s="57">
        <v>5</v>
      </c>
      <c r="Y23" s="57">
        <v>5</v>
      </c>
      <c r="Z23" s="57">
        <v>5</v>
      </c>
      <c r="AA23" s="57">
        <v>5</v>
      </c>
      <c r="AB23" s="57">
        <v>3</v>
      </c>
      <c r="AC23" s="57">
        <v>3</v>
      </c>
      <c r="AD23" s="57">
        <v>3</v>
      </c>
      <c r="AE23" s="57">
        <v>3</v>
      </c>
      <c r="AF23" s="57">
        <v>3</v>
      </c>
      <c r="AG23" s="57">
        <v>3</v>
      </c>
      <c r="AH23" s="31"/>
      <c r="AI23" s="31"/>
      <c r="AJ23" s="31"/>
      <c r="AK23" s="31"/>
      <c r="AL23" s="31">
        <v>3</v>
      </c>
      <c r="AM23" s="31">
        <f>IF(SUM(H23:AK23)&gt;0,SUM(H23:AK23),"")</f>
        <v>75</v>
      </c>
      <c r="AN23" s="31"/>
      <c r="AO23" s="31"/>
      <c r="AP23" s="32" t="s">
        <v>30</v>
      </c>
      <c r="AQ23" s="33"/>
    </row>
    <row r="24" spans="1:43" s="3" customFormat="1" ht="30.75" customHeight="1" x14ac:dyDescent="0.25">
      <c r="A24" s="50">
        <v>2</v>
      </c>
      <c r="B24" s="51">
        <v>16</v>
      </c>
      <c r="C24" s="247">
        <f>VLOOKUP(B24,'База спортсменов'!A:H,2,FALSE)</f>
        <v>12524562464</v>
      </c>
      <c r="D24" s="52" t="str">
        <f>VLOOKUP(B24,'База спортсменов'!A:H,3,FALSE)</f>
        <v>БАДЫКОВА Гульназ</v>
      </c>
      <c r="E24" s="233">
        <f>VLOOKUP(B24,'База спортсменов'!A:H,4,FALSE)</f>
        <v>32874</v>
      </c>
      <c r="F24" s="53" t="str">
        <f>VLOOKUP(B24,'База спортсменов'!A:H,5,FALSE)</f>
        <v>МС</v>
      </c>
      <c r="G24" s="54" t="str">
        <f>VLOOKUP(B24,'База спортсменов'!A:H,6,FALSE)</f>
        <v>Москва</v>
      </c>
      <c r="H24" s="31">
        <v>5</v>
      </c>
      <c r="I24" s="31">
        <v>5</v>
      </c>
      <c r="J24" s="31">
        <v>3</v>
      </c>
      <c r="K24" s="31">
        <v>5</v>
      </c>
      <c r="L24" s="31">
        <v>3</v>
      </c>
      <c r="M24" s="31">
        <v>5</v>
      </c>
      <c r="N24" s="31">
        <v>5</v>
      </c>
      <c r="O24" s="31">
        <v>5</v>
      </c>
      <c r="P24" s="31">
        <v>5</v>
      </c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>
        <v>5</v>
      </c>
      <c r="AC24" s="31">
        <v>5</v>
      </c>
      <c r="AD24" s="31">
        <v>5</v>
      </c>
      <c r="AE24" s="31">
        <v>5</v>
      </c>
      <c r="AF24" s="31">
        <v>5</v>
      </c>
      <c r="AG24" s="31">
        <v>5</v>
      </c>
      <c r="AH24" s="31"/>
      <c r="AI24" s="31"/>
      <c r="AJ24" s="31"/>
      <c r="AK24" s="31"/>
      <c r="AL24" s="31">
        <v>1</v>
      </c>
      <c r="AM24" s="31">
        <f t="shared" ref="AM24:AM51" si="0">IF(SUM(H24:AK24)&gt;0,SUM(H24:AK24),"")</f>
        <v>71</v>
      </c>
      <c r="AN24" s="31"/>
      <c r="AO24" s="31"/>
      <c r="AP24" s="32"/>
      <c r="AQ24" s="33"/>
    </row>
    <row r="25" spans="1:43" s="3" customFormat="1" ht="30.75" customHeight="1" x14ac:dyDescent="0.25">
      <c r="A25" s="50">
        <v>3</v>
      </c>
      <c r="B25" s="51">
        <v>15</v>
      </c>
      <c r="C25" s="247">
        <f>VLOOKUP(B25,'База спортсменов'!A:H,2,FALSE)</f>
        <v>2654275847</v>
      </c>
      <c r="D25" s="52" t="str">
        <f>VLOOKUP(B25,'База спортсменов'!A:H,3,FALSE)</f>
        <v>ДЕЙКО Ольга</v>
      </c>
      <c r="E25" s="233">
        <f>VLOOKUP(B25,'База спортсменов'!A:H,4,FALSE)</f>
        <v>32874</v>
      </c>
      <c r="F25" s="53" t="str">
        <f>VLOOKUP(B25,'База спортсменов'!A:H,5,FALSE)</f>
        <v>МС</v>
      </c>
      <c r="G25" s="54" t="str">
        <f>VLOOKUP(B25,'База спортсменов'!A:H,6,FALSE)</f>
        <v>Республика Адыгея</v>
      </c>
      <c r="H25" s="31"/>
      <c r="I25" s="31">
        <v>3</v>
      </c>
      <c r="J25" s="31"/>
      <c r="K25" s="31">
        <v>2</v>
      </c>
      <c r="L25" s="31">
        <v>2</v>
      </c>
      <c r="M25" s="31">
        <v>3</v>
      </c>
      <c r="N25" s="31">
        <v>3</v>
      </c>
      <c r="O25" s="31">
        <v>2</v>
      </c>
      <c r="P25" s="31">
        <v>3</v>
      </c>
      <c r="Q25" s="31">
        <v>5</v>
      </c>
      <c r="R25" s="31">
        <v>5</v>
      </c>
      <c r="S25" s="31">
        <v>5</v>
      </c>
      <c r="T25" s="31">
        <v>1</v>
      </c>
      <c r="U25" s="31">
        <v>3</v>
      </c>
      <c r="V25" s="31">
        <v>5</v>
      </c>
      <c r="W25" s="31">
        <v>5</v>
      </c>
      <c r="X25" s="31">
        <v>1</v>
      </c>
      <c r="Y25" s="31">
        <v>3</v>
      </c>
      <c r="Z25" s="31">
        <v>2</v>
      </c>
      <c r="AA25" s="31">
        <v>2</v>
      </c>
      <c r="AB25" s="31">
        <v>2</v>
      </c>
      <c r="AC25" s="31">
        <v>2</v>
      </c>
      <c r="AD25" s="31">
        <v>2</v>
      </c>
      <c r="AE25" s="31"/>
      <c r="AF25" s="31">
        <v>2</v>
      </c>
      <c r="AG25" s="31">
        <v>1</v>
      </c>
      <c r="AH25" s="31"/>
      <c r="AI25" s="31"/>
      <c r="AJ25" s="31"/>
      <c r="AK25" s="31"/>
      <c r="AL25" s="31">
        <v>4</v>
      </c>
      <c r="AM25" s="31">
        <f t="shared" si="0"/>
        <v>64</v>
      </c>
      <c r="AN25" s="31"/>
      <c r="AO25" s="31"/>
      <c r="AP25" s="32"/>
      <c r="AQ25" s="33"/>
    </row>
    <row r="26" spans="1:43" s="3" customFormat="1" ht="30.75" customHeight="1" x14ac:dyDescent="0.25">
      <c r="A26" s="50">
        <v>4</v>
      </c>
      <c r="B26" s="51">
        <v>9</v>
      </c>
      <c r="C26" s="247">
        <f>VLOOKUP(B26,'База спортсменов'!A:H,2,FALSE)</f>
        <v>357534838</v>
      </c>
      <c r="D26" s="52" t="str">
        <f>VLOOKUP(B26,'База спортсменов'!A:H,3,FALSE)</f>
        <v>ЧЕРНЫШОВА Галина</v>
      </c>
      <c r="E26" s="233">
        <f>VLOOKUP(B26,'База спортсменов'!A:H,4,FALSE)</f>
        <v>32874</v>
      </c>
      <c r="F26" s="53" t="str">
        <f>VLOOKUP(B26,'База спортсменов'!A:H,5,FALSE)</f>
        <v>МС</v>
      </c>
      <c r="G26" s="54" t="str">
        <f>VLOOKUP(B26,'База спортсменов'!A:H,6,FALSE)</f>
        <v>Санкт-Петербург, Воронежская область</v>
      </c>
      <c r="H26" s="31"/>
      <c r="I26" s="31"/>
      <c r="J26" s="31"/>
      <c r="K26" s="31"/>
      <c r="L26" s="31">
        <v>1</v>
      </c>
      <c r="M26" s="31">
        <v>1</v>
      </c>
      <c r="N26" s="31">
        <v>1</v>
      </c>
      <c r="O26" s="31">
        <v>1</v>
      </c>
      <c r="P26" s="31"/>
      <c r="Q26" s="31">
        <v>2</v>
      </c>
      <c r="R26" s="31">
        <v>2</v>
      </c>
      <c r="S26" s="31">
        <v>1</v>
      </c>
      <c r="T26" s="31">
        <v>3</v>
      </c>
      <c r="U26" s="31">
        <v>5</v>
      </c>
      <c r="V26" s="31">
        <v>2</v>
      </c>
      <c r="W26" s="31">
        <v>1</v>
      </c>
      <c r="X26" s="31">
        <v>3</v>
      </c>
      <c r="Y26" s="31">
        <v>2</v>
      </c>
      <c r="Z26" s="31">
        <v>1</v>
      </c>
      <c r="AA26" s="31">
        <v>3</v>
      </c>
      <c r="AB26" s="31"/>
      <c r="AC26" s="31">
        <v>1</v>
      </c>
      <c r="AD26" s="31">
        <v>1</v>
      </c>
      <c r="AE26" s="31">
        <v>2</v>
      </c>
      <c r="AF26" s="31">
        <v>1</v>
      </c>
      <c r="AG26" s="31">
        <v>2</v>
      </c>
      <c r="AH26" s="31"/>
      <c r="AI26" s="31"/>
      <c r="AJ26" s="31"/>
      <c r="AK26" s="31"/>
      <c r="AL26" s="31">
        <v>2</v>
      </c>
      <c r="AM26" s="31">
        <f t="shared" si="0"/>
        <v>36</v>
      </c>
      <c r="AN26" s="31"/>
      <c r="AO26" s="31"/>
      <c r="AP26" s="32"/>
      <c r="AQ26" s="33"/>
    </row>
    <row r="27" spans="1:43" s="3" customFormat="1" ht="30.75" customHeight="1" x14ac:dyDescent="0.25">
      <c r="A27" s="50">
        <v>5</v>
      </c>
      <c r="B27" s="51">
        <v>21</v>
      </c>
      <c r="C27" s="247">
        <f>VLOOKUP(B27,'База спортсменов'!A:H,2,FALSE)</f>
        <v>53873585348</v>
      </c>
      <c r="D27" s="52" t="str">
        <f>VLOOKUP(B27,'База спортсменов'!A:H,3,FALSE)</f>
        <v>ЛИХАНОВА Марина</v>
      </c>
      <c r="E27" s="233">
        <f>VLOOKUP(B27,'База спортсменов'!A:H,4,FALSE)</f>
        <v>32874</v>
      </c>
      <c r="F27" s="53" t="str">
        <f>VLOOKUP(B27,'База спортсменов'!A:H,5,FALSE)</f>
        <v>МС</v>
      </c>
      <c r="G27" s="54" t="str">
        <f>VLOOKUP(B27,'База спортсменов'!A:H,6,FALSE)</f>
        <v>Республика Бурятия</v>
      </c>
      <c r="H27" s="31">
        <v>2</v>
      </c>
      <c r="I27" s="31"/>
      <c r="J27" s="31"/>
      <c r="K27" s="31"/>
      <c r="L27" s="31"/>
      <c r="M27" s="31"/>
      <c r="N27" s="31"/>
      <c r="O27" s="31"/>
      <c r="P27" s="31">
        <v>1</v>
      </c>
      <c r="Q27" s="31">
        <v>1</v>
      </c>
      <c r="R27" s="31">
        <v>3</v>
      </c>
      <c r="S27" s="31">
        <v>2</v>
      </c>
      <c r="T27" s="31">
        <v>2</v>
      </c>
      <c r="U27" s="31">
        <v>1</v>
      </c>
      <c r="V27" s="31">
        <v>3</v>
      </c>
      <c r="W27" s="31">
        <v>3</v>
      </c>
      <c r="X27" s="31">
        <v>2</v>
      </c>
      <c r="Y27" s="31">
        <v>1</v>
      </c>
      <c r="Z27" s="31">
        <v>3</v>
      </c>
      <c r="AA27" s="31">
        <v>1</v>
      </c>
      <c r="AB27" s="31">
        <v>1</v>
      </c>
      <c r="AC27" s="31"/>
      <c r="AD27" s="31"/>
      <c r="AE27" s="31"/>
      <c r="AF27" s="31">
        <v>1</v>
      </c>
      <c r="AG27" s="31"/>
      <c r="AH27" s="31"/>
      <c r="AI27" s="31"/>
      <c r="AJ27" s="31"/>
      <c r="AK27" s="31"/>
      <c r="AL27" s="31">
        <v>5</v>
      </c>
      <c r="AM27" s="31">
        <f t="shared" si="0"/>
        <v>27</v>
      </c>
      <c r="AN27" s="31"/>
      <c r="AO27" s="31"/>
      <c r="AP27" s="32"/>
      <c r="AQ27" s="33"/>
    </row>
    <row r="28" spans="1:43" s="3" customFormat="1" ht="30.75" customHeight="1" x14ac:dyDescent="0.25">
      <c r="A28" s="50">
        <v>6</v>
      </c>
      <c r="B28" s="51">
        <v>10</v>
      </c>
      <c r="C28" s="247">
        <f>VLOOKUP(B28,'База спортсменов'!A:H,2,FALSE)</f>
        <v>584584584</v>
      </c>
      <c r="D28" s="52" t="str">
        <f>VLOOKUP(B28,'База спортсменов'!A:H,3,FALSE)</f>
        <v>ИВАНОВА Ирина</v>
      </c>
      <c r="E28" s="233">
        <f>VLOOKUP(B28,'База спортсменов'!A:H,4,FALSE)</f>
        <v>32874</v>
      </c>
      <c r="F28" s="53" t="str">
        <f>VLOOKUP(B28,'База спортсменов'!A:H,5,FALSE)</f>
        <v>МС</v>
      </c>
      <c r="G28" s="54" t="str">
        <f>VLOOKUP(B28,'База спортсменов'!A:H,6,FALSE)</f>
        <v>Санкт-Петербург, Псковская область</v>
      </c>
      <c r="H28" s="31">
        <v>3</v>
      </c>
      <c r="I28" s="31">
        <v>2</v>
      </c>
      <c r="J28" s="31">
        <v>2</v>
      </c>
      <c r="K28" s="31">
        <v>1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>
        <f t="shared" si="0"/>
        <v>8</v>
      </c>
      <c r="AN28" s="31"/>
      <c r="AO28" s="31"/>
      <c r="AP28" s="32"/>
      <c r="AQ28" s="33"/>
    </row>
    <row r="29" spans="1:43" s="3" customFormat="1" ht="30.75" customHeight="1" x14ac:dyDescent="0.25">
      <c r="A29" s="50">
        <v>7</v>
      </c>
      <c r="B29" s="51">
        <v>11</v>
      </c>
      <c r="C29" s="247">
        <f>VLOOKUP(B29,'База спортсменов'!A:H,2,FALSE)</f>
        <v>356347568</v>
      </c>
      <c r="D29" s="52" t="str">
        <f>VLOOKUP(B29,'База спортсменов'!A:H,3,FALSE)</f>
        <v>ВИНОГРАДОВА Виктория</v>
      </c>
      <c r="E29" s="233">
        <f>VLOOKUP(B29,'База спортсменов'!A:H,4,FALSE)</f>
        <v>32874</v>
      </c>
      <c r="F29" s="53" t="str">
        <f>VLOOKUP(B29,'База спортсменов'!A:H,5,FALSE)</f>
        <v>МС</v>
      </c>
      <c r="G29" s="54" t="str">
        <f>VLOOKUP(B29,'База спортсменов'!A:H,6,FALSE)</f>
        <v>Санкт-Петербург</v>
      </c>
      <c r="H29" s="31"/>
      <c r="I29" s="31"/>
      <c r="J29" s="31">
        <v>5</v>
      </c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>
        <f t="shared" si="0"/>
        <v>5</v>
      </c>
      <c r="AN29" s="31"/>
      <c r="AO29" s="31"/>
      <c r="AP29" s="32"/>
      <c r="AQ29" s="33"/>
    </row>
    <row r="30" spans="1:43" s="3" customFormat="1" ht="30.75" customHeight="1" x14ac:dyDescent="0.25">
      <c r="A30" s="50">
        <v>8</v>
      </c>
      <c r="B30" s="51">
        <v>7</v>
      </c>
      <c r="C30" s="247">
        <f>VLOOKUP(B30,'База спортсменов'!A:H,2,FALSE)</f>
        <v>357585703</v>
      </c>
      <c r="D30" s="52" t="str">
        <f>VLOOKUP(B30,'База спортсменов'!A:H,3,FALSE)</f>
        <v>КИРИЛЛОВА Полина</v>
      </c>
      <c r="E30" s="233">
        <f>VLOOKUP(B30,'База спортсменов'!A:H,4,FALSE)</f>
        <v>32874</v>
      </c>
      <c r="F30" s="53" t="str">
        <f>VLOOKUP(B30,'База спортсменов'!A:H,5,FALSE)</f>
        <v>МС</v>
      </c>
      <c r="G30" s="54" t="str">
        <f>VLOOKUP(B30,'База спортсменов'!A:H,6,FALSE)</f>
        <v>Санкт-Петербург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 t="str">
        <f t="shared" si="0"/>
        <v/>
      </c>
      <c r="AN30" s="31"/>
      <c r="AO30" s="31"/>
      <c r="AP30" s="32"/>
      <c r="AQ30" s="33"/>
    </row>
    <row r="31" spans="1:43" s="3" customFormat="1" ht="30.75" customHeight="1" x14ac:dyDescent="0.25">
      <c r="A31" s="50">
        <v>9</v>
      </c>
      <c r="B31" s="51">
        <v>4</v>
      </c>
      <c r="C31" s="247">
        <f>VLOOKUP(B31,'База спортсменов'!A:H,2,FALSE)</f>
        <v>4684694537</v>
      </c>
      <c r="D31" s="52" t="str">
        <f>VLOOKUP(B31,'База спортсменов'!A:H,3,FALSE)</f>
        <v>КРАХИНА Виктория</v>
      </c>
      <c r="E31" s="233">
        <f>VLOOKUP(B31,'База спортсменов'!A:H,4,FALSE)</f>
        <v>32874</v>
      </c>
      <c r="F31" s="53" t="str">
        <f>VLOOKUP(B31,'База спортсменов'!A:H,5,FALSE)</f>
        <v>МС</v>
      </c>
      <c r="G31" s="54" t="str">
        <f>VLOOKUP(B31,'База спортсменов'!A:H,6,FALSE)</f>
        <v>Воронежская область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 t="str">
        <f t="shared" si="0"/>
        <v/>
      </c>
      <c r="AN31" s="31"/>
      <c r="AO31" s="31"/>
      <c r="AP31" s="32"/>
      <c r="AQ31" s="33"/>
    </row>
    <row r="32" spans="1:43" s="3" customFormat="1" ht="30.75" customHeight="1" x14ac:dyDescent="0.25">
      <c r="A32" s="50">
        <v>10</v>
      </c>
      <c r="B32" s="51">
        <v>17</v>
      </c>
      <c r="C32" s="247">
        <f>VLOOKUP(B32,'База спортсменов'!A:H,2,FALSE)</f>
        <v>959453769</v>
      </c>
      <c r="D32" s="52" t="str">
        <f>VLOOKUP(B32,'База спортсменов'!A:H,3,FALSE)</f>
        <v>ВАЛИЕВА Виктория</v>
      </c>
      <c r="E32" s="233">
        <f>VLOOKUP(B32,'База спортсменов'!A:H,4,FALSE)</f>
        <v>32874</v>
      </c>
      <c r="F32" s="53" t="str">
        <f>VLOOKUP(B32,'База спортсменов'!A:H,5,FALSE)</f>
        <v>МС</v>
      </c>
      <c r="G32" s="54" t="str">
        <f>VLOOKUP(B32,'База спортсменов'!A:H,6,FALSE)</f>
        <v>Москва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 t="str">
        <f t="shared" si="0"/>
        <v/>
      </c>
      <c r="AN32" s="31"/>
      <c r="AO32" s="31"/>
      <c r="AP32" s="32"/>
      <c r="AQ32" s="33"/>
    </row>
    <row r="33" spans="1:43" s="3" customFormat="1" ht="30.75" customHeight="1" x14ac:dyDescent="0.25">
      <c r="A33" s="50">
        <v>11</v>
      </c>
      <c r="B33" s="51">
        <v>3</v>
      </c>
      <c r="C33" s="247">
        <f>VLOOKUP(B33,'База спортсменов'!A:H,2,FALSE)</f>
        <v>5378698065</v>
      </c>
      <c r="D33" s="52" t="str">
        <f>VLOOKUP(B33,'База спортсменов'!A:H,3,FALSE)</f>
        <v>КОНОПЛЕВА Анастасия</v>
      </c>
      <c r="E33" s="233">
        <f>VLOOKUP(B33,'База спортсменов'!A:H,4,FALSE)</f>
        <v>32874</v>
      </c>
      <c r="F33" s="53" t="str">
        <f>VLOOKUP(B33,'База спортсменов'!A:H,5,FALSE)</f>
        <v>КМС</v>
      </c>
      <c r="G33" s="54" t="str">
        <f>VLOOKUP(B33,'База спортсменов'!A:H,6,FALSE)</f>
        <v>Воронежская область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 t="str">
        <f t="shared" si="0"/>
        <v/>
      </c>
      <c r="AN33" s="31"/>
      <c r="AO33" s="31"/>
      <c r="AP33" s="32"/>
      <c r="AQ33" s="33"/>
    </row>
    <row r="34" spans="1:43" s="3" customFormat="1" ht="30.75" customHeight="1" x14ac:dyDescent="0.25">
      <c r="A34" s="50">
        <v>12</v>
      </c>
      <c r="B34" s="51">
        <v>19</v>
      </c>
      <c r="C34" s="247">
        <f>VLOOKUP(B34,'База спортсменов'!A:H,2,FALSE)</f>
        <v>706879568</v>
      </c>
      <c r="D34" s="52" t="str">
        <f>VLOOKUP(B34,'База спортсменов'!A:H,3,FALSE)</f>
        <v>ОСОВИНА Ксения</v>
      </c>
      <c r="E34" s="233">
        <f>VLOOKUP(B34,'База спортсменов'!A:H,4,FALSE)</f>
        <v>32874</v>
      </c>
      <c r="F34" s="53" t="str">
        <f>VLOOKUP(B34,'База спортсменов'!A:H,5,FALSE)</f>
        <v>МС</v>
      </c>
      <c r="G34" s="54" t="str">
        <f>VLOOKUP(B34,'База спортсменов'!A:H,6,FALSE)</f>
        <v>Москва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 t="str">
        <f t="shared" si="0"/>
        <v/>
      </c>
      <c r="AN34" s="31"/>
      <c r="AO34" s="31"/>
      <c r="AP34" s="32"/>
      <c r="AQ34" s="33"/>
    </row>
    <row r="35" spans="1:43" s="3" customFormat="1" ht="30.75" customHeight="1" x14ac:dyDescent="0.25">
      <c r="A35" s="50">
        <v>13</v>
      </c>
      <c r="B35" s="51">
        <v>13</v>
      </c>
      <c r="C35" s="247">
        <f>VLOOKUP(B35,'База спортсменов'!A:H,2,FALSE)</f>
        <v>96758645</v>
      </c>
      <c r="D35" s="52" t="str">
        <f>VLOOKUP(B35,'База спортсменов'!A:H,3,FALSE)</f>
        <v>КАШКИНА Виктория</v>
      </c>
      <c r="E35" s="233">
        <f>VLOOKUP(B35,'База спортсменов'!A:H,4,FALSE)</f>
        <v>32874</v>
      </c>
      <c r="F35" s="53" t="str">
        <f>VLOOKUP(B35,'База спортсменов'!A:H,5,FALSE)</f>
        <v>КМС</v>
      </c>
      <c r="G35" s="54" t="str">
        <f>VLOOKUP(B35,'База спортсменов'!A:H,6,FALSE)</f>
        <v>Санкт-Петербург, Воронежская область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 t="str">
        <f t="shared" si="0"/>
        <v/>
      </c>
      <c r="AN35" s="31"/>
      <c r="AO35" s="31"/>
      <c r="AP35" s="32"/>
      <c r="AQ35" s="33"/>
    </row>
    <row r="36" spans="1:43" s="3" customFormat="1" ht="30.75" customHeight="1" x14ac:dyDescent="0.25">
      <c r="A36" s="50">
        <v>14</v>
      </c>
      <c r="B36" s="51">
        <v>23</v>
      </c>
      <c r="C36" s="247">
        <f>VLOOKUP(B36,'База спортсменов'!A:H,2,FALSE)</f>
        <v>68276879</v>
      </c>
      <c r="D36" s="52" t="str">
        <f>VLOOKUP(B36,'База спортсменов'!A:H,3,FALSE)</f>
        <v>НОВИЧИХИНА Александра</v>
      </c>
      <c r="E36" s="233">
        <f>VLOOKUP(B36,'База спортсменов'!A:H,4,FALSE)</f>
        <v>32874</v>
      </c>
      <c r="F36" s="53" t="str">
        <f>VLOOKUP(B36,'База спортсменов'!A:H,5,FALSE)</f>
        <v>КМС</v>
      </c>
      <c r="G36" s="54" t="str">
        <f>VLOOKUP(B36,'База спортсменов'!A:H,6,FALSE)</f>
        <v>Воронежская область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 t="str">
        <f t="shared" si="0"/>
        <v/>
      </c>
      <c r="AN36" s="31"/>
      <c r="AO36" s="31"/>
      <c r="AP36" s="32"/>
      <c r="AQ36" s="33"/>
    </row>
    <row r="37" spans="1:43" s="3" customFormat="1" ht="30.75" customHeight="1" x14ac:dyDescent="0.25">
      <c r="A37" s="50">
        <v>15</v>
      </c>
      <c r="B37" s="51">
        <v>8</v>
      </c>
      <c r="C37" s="247">
        <f>VLOOKUP(B37,'База спортсменов'!A:H,2,FALSE)</f>
        <v>5498546</v>
      </c>
      <c r="D37" s="52" t="str">
        <f>VLOOKUP(B37,'База спортсменов'!A:H,3,FALSE)</f>
        <v>СЫРАДОЕВА Маргарита</v>
      </c>
      <c r="E37" s="233">
        <f>VLOOKUP(B37,'База спортсменов'!A:H,4,FALSE)</f>
        <v>32874</v>
      </c>
      <c r="F37" s="53" t="str">
        <f>VLOOKUP(B37,'База спортсменов'!A:H,5,FALSE)</f>
        <v>МС</v>
      </c>
      <c r="G37" s="54" t="str">
        <f>VLOOKUP(B37,'База спортсменов'!A:H,6,FALSE)</f>
        <v>Санкт-Петербург, Псковская область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 t="str">
        <f t="shared" si="0"/>
        <v/>
      </c>
      <c r="AN37" s="31"/>
      <c r="AO37" s="31"/>
      <c r="AP37" s="32"/>
      <c r="AQ37" s="33"/>
    </row>
    <row r="38" spans="1:43" s="3" customFormat="1" ht="30.75" customHeight="1" x14ac:dyDescent="0.25">
      <c r="A38" s="50">
        <v>16</v>
      </c>
      <c r="B38" s="51">
        <v>25</v>
      </c>
      <c r="C38" s="247">
        <f>VLOOKUP(B38,'База спортсменов'!A:H,2,FALSE)</f>
        <v>36487939</v>
      </c>
      <c r="D38" s="52" t="str">
        <f>VLOOKUP(B38,'База спортсменов'!A:H,3,FALSE)</f>
        <v>ПЕРЕЛОМОВА Екатерина</v>
      </c>
      <c r="E38" s="233">
        <f>VLOOKUP(B38,'База спортсменов'!A:H,4,FALSE)</f>
        <v>32874</v>
      </c>
      <c r="F38" s="53" t="str">
        <f>VLOOKUP(B38,'База спортсменов'!A:H,5,FALSE)</f>
        <v>МС</v>
      </c>
      <c r="G38" s="54" t="str">
        <f>VLOOKUP(B38,'База спортсменов'!A:H,6,FALSE)</f>
        <v>Воронежская область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 t="str">
        <f t="shared" si="0"/>
        <v/>
      </c>
      <c r="AN38" s="31"/>
      <c r="AO38" s="31"/>
      <c r="AP38" s="32"/>
      <c r="AQ38" s="33"/>
    </row>
    <row r="39" spans="1:43" s="3" customFormat="1" ht="30.75" customHeight="1" x14ac:dyDescent="0.25">
      <c r="A39" s="50">
        <v>17</v>
      </c>
      <c r="B39" s="51">
        <v>12</v>
      </c>
      <c r="C39" s="247">
        <f>VLOOKUP(B39,'База спортсменов'!A:H,2,FALSE)</f>
        <v>69364557468</v>
      </c>
      <c r="D39" s="52" t="str">
        <f>VLOOKUP(B39,'База спортсменов'!A:H,3,FALSE)</f>
        <v>МЕХТИЕВА Гюнель</v>
      </c>
      <c r="E39" s="233">
        <f>VLOOKUP(B39,'База спортсменов'!A:H,4,FALSE)</f>
        <v>32874</v>
      </c>
      <c r="F39" s="53" t="str">
        <f>VLOOKUP(B39,'База спортсменов'!A:H,5,FALSE)</f>
        <v>МС</v>
      </c>
      <c r="G39" s="54" t="str">
        <f>VLOOKUP(B39,'База спортсменов'!A:H,6,FALSE)</f>
        <v>Санкт-Петербург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 t="str">
        <f t="shared" si="0"/>
        <v/>
      </c>
      <c r="AN39" s="31"/>
      <c r="AO39" s="31"/>
      <c r="AP39" s="32"/>
      <c r="AQ39" s="33"/>
    </row>
    <row r="40" spans="1:43" s="3" customFormat="1" ht="30.75" customHeight="1" x14ac:dyDescent="0.25">
      <c r="A40" s="50">
        <v>18</v>
      </c>
      <c r="B40" s="51">
        <v>24</v>
      </c>
      <c r="C40" s="247">
        <f>VLOOKUP(B40,'База спортсменов'!A:H,2,FALSE)</f>
        <v>9790537</v>
      </c>
      <c r="D40" s="52" t="str">
        <f>VLOOKUP(B40,'База спортсменов'!A:H,3,FALSE)</f>
        <v>АГАПОВА Ирина</v>
      </c>
      <c r="E40" s="233">
        <f>VLOOKUP(B40,'База спортсменов'!A:H,4,FALSE)</f>
        <v>32874</v>
      </c>
      <c r="F40" s="53" t="str">
        <f>VLOOKUP(B40,'База спортсменов'!A:H,5,FALSE)</f>
        <v>МС</v>
      </c>
      <c r="G40" s="54" t="str">
        <f>VLOOKUP(B40,'База спортсменов'!A:H,6,FALSE)</f>
        <v>Воронежская область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 t="str">
        <f t="shared" si="0"/>
        <v/>
      </c>
      <c r="AN40" s="31"/>
      <c r="AO40" s="31"/>
      <c r="AP40" s="32"/>
      <c r="AQ40" s="33"/>
    </row>
    <row r="41" spans="1:43" s="3" customFormat="1" ht="30.75" customHeight="1" x14ac:dyDescent="0.25">
      <c r="A41" s="50">
        <v>19</v>
      </c>
      <c r="B41" s="51">
        <v>14</v>
      </c>
      <c r="C41" s="247">
        <f>VLOOKUP(B41,'База спортсменов'!A:H,2,FALSE)</f>
        <v>57946573</v>
      </c>
      <c r="D41" s="52" t="str">
        <f>VLOOKUP(B41,'База спортсменов'!A:H,3,FALSE)</f>
        <v>КАНЦЫБЕР Мария</v>
      </c>
      <c r="E41" s="233">
        <f>VLOOKUP(B41,'База спортсменов'!A:H,4,FALSE)</f>
        <v>32874</v>
      </c>
      <c r="F41" s="53" t="str">
        <f>VLOOKUP(B41,'База спортсменов'!A:H,5,FALSE)</f>
        <v>КМС</v>
      </c>
      <c r="G41" s="54" t="str">
        <f>VLOOKUP(B41,'База спортсменов'!A:H,6,FALSE)</f>
        <v>Санкт-Петербург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 t="str">
        <f t="shared" si="0"/>
        <v/>
      </c>
      <c r="AN41" s="31"/>
      <c r="AO41" s="31"/>
      <c r="AP41" s="32"/>
      <c r="AQ41" s="33"/>
    </row>
    <row r="42" spans="1:43" s="3" customFormat="1" ht="30.75" customHeight="1" x14ac:dyDescent="0.25">
      <c r="A42" s="50">
        <v>20</v>
      </c>
      <c r="B42" s="51">
        <v>27</v>
      </c>
      <c r="C42" s="247">
        <f>VLOOKUP(B42,'База спортсменов'!A:H,2,FALSE)</f>
        <v>8598470</v>
      </c>
      <c r="D42" s="52" t="str">
        <f>VLOOKUP(B42,'База спортсменов'!A:H,3,FALSE)</f>
        <v>ПРОСОЕДОВА София</v>
      </c>
      <c r="E42" s="233">
        <f>VLOOKUP(B42,'База спортсменов'!A:H,4,FALSE)</f>
        <v>32874</v>
      </c>
      <c r="F42" s="53" t="str">
        <f>VLOOKUP(B42,'База спортсменов'!A:H,5,FALSE)</f>
        <v>КМС</v>
      </c>
      <c r="G42" s="54" t="str">
        <f>VLOOKUP(B42,'База спортсменов'!A:H,6,FALSE)</f>
        <v>Воронежская область</v>
      </c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 t="str">
        <f t="shared" si="0"/>
        <v/>
      </c>
      <c r="AN42" s="31"/>
      <c r="AO42" s="31"/>
      <c r="AP42" s="32"/>
      <c r="AQ42" s="33"/>
    </row>
    <row r="43" spans="1:43" s="3" customFormat="1" ht="30.75" customHeight="1" x14ac:dyDescent="0.25">
      <c r="A43" s="50">
        <v>21</v>
      </c>
      <c r="B43" s="51">
        <v>26</v>
      </c>
      <c r="C43" s="247">
        <f>VLOOKUP(B43,'База спортсменов'!A:H,2,FALSE)</f>
        <v>485690054</v>
      </c>
      <c r="D43" s="52" t="str">
        <f>VLOOKUP(B43,'База спортсменов'!A:H,3,FALSE)</f>
        <v>ПОПОВА Кристина</v>
      </c>
      <c r="E43" s="233">
        <f>VLOOKUP(B43,'База спортсменов'!A:H,4,FALSE)</f>
        <v>32874</v>
      </c>
      <c r="F43" s="53" t="str">
        <f>VLOOKUP(B43,'База спортсменов'!A:H,5,FALSE)</f>
        <v>КМС</v>
      </c>
      <c r="G43" s="54" t="str">
        <f>VLOOKUP(B43,'База спортсменов'!A:H,6,FALSE)</f>
        <v>Воронежская область</v>
      </c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 t="str">
        <f t="shared" si="0"/>
        <v/>
      </c>
      <c r="AN43" s="31"/>
      <c r="AO43" s="31"/>
      <c r="AP43" s="32"/>
      <c r="AQ43" s="33"/>
    </row>
    <row r="44" spans="1:43" s="3" customFormat="1" ht="30.75" customHeight="1" x14ac:dyDescent="0.25">
      <c r="A44" s="55" t="s">
        <v>27</v>
      </c>
      <c r="B44" s="51" t="s">
        <v>61</v>
      </c>
      <c r="C44" s="247" t="e">
        <f>VLOOKUP(B44,'База спортсменов'!A:H,2,FALSE)</f>
        <v>#N/A</v>
      </c>
      <c r="D44" s="52" t="e">
        <f>VLOOKUP(B44,'База спортсменов'!A:H,3,FALSE)</f>
        <v>#N/A</v>
      </c>
      <c r="E44" s="233" t="e">
        <f>VLOOKUP(B44,'База спортсменов'!A:H,4,FALSE)</f>
        <v>#N/A</v>
      </c>
      <c r="F44" s="53" t="e">
        <f>VLOOKUP(B44,'База спортсменов'!A:H,5,FALSE)</f>
        <v>#N/A</v>
      </c>
      <c r="G44" s="54" t="e">
        <f>VLOOKUP(B44,'База спортсменов'!A:H,6,FALSE)</f>
        <v>#N/A</v>
      </c>
      <c r="H44" s="34"/>
      <c r="I44" s="34"/>
      <c r="J44" s="34"/>
      <c r="K44" s="34"/>
      <c r="L44" s="34"/>
      <c r="M44" s="34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1" t="str">
        <f t="shared" si="0"/>
        <v/>
      </c>
      <c r="AN44" s="36"/>
      <c r="AO44" s="36"/>
      <c r="AP44" s="36"/>
      <c r="AQ44" s="37"/>
    </row>
    <row r="45" spans="1:43" s="3" customFormat="1" ht="30.75" customHeight="1" x14ac:dyDescent="0.25">
      <c r="A45" s="56" t="s">
        <v>27</v>
      </c>
      <c r="B45" s="51" t="s">
        <v>62</v>
      </c>
      <c r="C45" s="247" t="e">
        <f>VLOOKUP(B45,'База спортсменов'!A:H,2,FALSE)</f>
        <v>#N/A</v>
      </c>
      <c r="D45" s="52" t="e">
        <f>VLOOKUP(B45,'База спортсменов'!A:H,3,FALSE)</f>
        <v>#N/A</v>
      </c>
      <c r="E45" s="233" t="e">
        <f>VLOOKUP(B45,'База спортсменов'!A:H,4,FALSE)</f>
        <v>#N/A</v>
      </c>
      <c r="F45" s="53" t="e">
        <f>VLOOKUP(B45,'База спортсменов'!A:H,5,FALSE)</f>
        <v>#N/A</v>
      </c>
      <c r="G45" s="54" t="e">
        <f>VLOOKUP(B45,'База спортсменов'!A:H,6,FALSE)</f>
        <v>#N/A</v>
      </c>
      <c r="H45" s="38"/>
      <c r="I45" s="38"/>
      <c r="J45" s="38"/>
      <c r="K45" s="38"/>
      <c r="L45" s="38"/>
      <c r="M45" s="38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1" t="str">
        <f t="shared" si="0"/>
        <v/>
      </c>
      <c r="AN45" s="35"/>
      <c r="AO45" s="35"/>
      <c r="AP45" s="35"/>
      <c r="AQ45" s="37"/>
    </row>
    <row r="46" spans="1:43" s="3" customFormat="1" ht="30.75" customHeight="1" x14ac:dyDescent="0.25">
      <c r="A46" s="56" t="s">
        <v>27</v>
      </c>
      <c r="B46" s="57">
        <v>1</v>
      </c>
      <c r="C46" s="247" t="e">
        <f>VLOOKUP(B46,'База спортсменов'!A:H,2,FALSE)</f>
        <v>#N/A</v>
      </c>
      <c r="D46" s="52" t="e">
        <f>VLOOKUP(B46,'База спортсменов'!A:H,3,FALSE)</f>
        <v>#N/A</v>
      </c>
      <c r="E46" s="233" t="e">
        <f>VLOOKUP(B46,'База спортсменов'!A:H,4,FALSE)</f>
        <v>#N/A</v>
      </c>
      <c r="F46" s="53" t="e">
        <f>VLOOKUP(B46,'База спортсменов'!A:H,5,FALSE)</f>
        <v>#N/A</v>
      </c>
      <c r="G46" s="54" t="e">
        <f>VLOOKUP(B46,'База спортсменов'!A:H,6,FALSE)</f>
        <v>#N/A</v>
      </c>
      <c r="H46" s="38"/>
      <c r="I46" s="38"/>
      <c r="J46" s="38"/>
      <c r="K46" s="38"/>
      <c r="L46" s="38"/>
      <c r="M46" s="38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1" t="str">
        <f t="shared" si="0"/>
        <v/>
      </c>
      <c r="AN46" s="35"/>
      <c r="AO46" s="35"/>
      <c r="AP46" s="35"/>
      <c r="AQ46" s="58"/>
    </row>
    <row r="47" spans="1:43" s="3" customFormat="1" ht="30.75" customHeight="1" x14ac:dyDescent="0.25">
      <c r="A47" s="56" t="s">
        <v>27</v>
      </c>
      <c r="B47" s="57">
        <v>2</v>
      </c>
      <c r="C47" s="247" t="e">
        <f>VLOOKUP(B47,'База спортсменов'!A:H,2,FALSE)</f>
        <v>#N/A</v>
      </c>
      <c r="D47" s="52" t="e">
        <f>VLOOKUP(B47,'База спортсменов'!A:H,3,FALSE)</f>
        <v>#N/A</v>
      </c>
      <c r="E47" s="233" t="e">
        <f>VLOOKUP(B47,'База спортсменов'!A:H,4,FALSE)</f>
        <v>#N/A</v>
      </c>
      <c r="F47" s="53" t="e">
        <f>VLOOKUP(B47,'База спортсменов'!A:H,5,FALSE)</f>
        <v>#N/A</v>
      </c>
      <c r="G47" s="54" t="e">
        <f>VLOOKUP(B47,'База спортсменов'!A:H,6,FALSE)</f>
        <v>#N/A</v>
      </c>
      <c r="H47" s="38"/>
      <c r="I47" s="38"/>
      <c r="J47" s="38"/>
      <c r="K47" s="38"/>
      <c r="L47" s="38"/>
      <c r="M47" s="38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1" t="str">
        <f t="shared" si="0"/>
        <v/>
      </c>
      <c r="AN47" s="35"/>
      <c r="AO47" s="35"/>
      <c r="AP47" s="35"/>
      <c r="AQ47" s="58"/>
    </row>
    <row r="48" spans="1:43" s="3" customFormat="1" ht="30.75" customHeight="1" x14ac:dyDescent="0.25">
      <c r="A48" s="56" t="s">
        <v>27</v>
      </c>
      <c r="B48" s="57">
        <v>5</v>
      </c>
      <c r="C48" s="247" t="e">
        <f>VLOOKUP(B48,'База спортсменов'!A:H,2,FALSE)</f>
        <v>#N/A</v>
      </c>
      <c r="D48" s="52" t="e">
        <f>VLOOKUP(B48,'База спортсменов'!A:H,3,FALSE)</f>
        <v>#N/A</v>
      </c>
      <c r="E48" s="233" t="e">
        <f>VLOOKUP(B48,'База спортсменов'!A:H,4,FALSE)</f>
        <v>#N/A</v>
      </c>
      <c r="F48" s="53" t="e">
        <f>VLOOKUP(B48,'База спортсменов'!A:H,5,FALSE)</f>
        <v>#N/A</v>
      </c>
      <c r="G48" s="54" t="e">
        <f>VLOOKUP(B48,'База спортсменов'!A:H,6,FALSE)</f>
        <v>#N/A</v>
      </c>
      <c r="H48" s="38"/>
      <c r="I48" s="38"/>
      <c r="J48" s="38"/>
      <c r="K48" s="38"/>
      <c r="L48" s="38"/>
      <c r="M48" s="38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1" t="str">
        <f t="shared" si="0"/>
        <v/>
      </c>
      <c r="AN48" s="35"/>
      <c r="AO48" s="35"/>
      <c r="AP48" s="35"/>
      <c r="AQ48" s="58"/>
    </row>
    <row r="49" spans="1:43" s="3" customFormat="1" ht="30.75" customHeight="1" x14ac:dyDescent="0.25">
      <c r="A49" s="56" t="s">
        <v>27</v>
      </c>
      <c r="B49" s="57">
        <v>6</v>
      </c>
      <c r="C49" s="247" t="e">
        <f>VLOOKUP(B49,'База спортсменов'!A:H,2,FALSE)</f>
        <v>#N/A</v>
      </c>
      <c r="D49" s="52" t="e">
        <f>VLOOKUP(B49,'База спортсменов'!A:H,3,FALSE)</f>
        <v>#N/A</v>
      </c>
      <c r="E49" s="233" t="e">
        <f>VLOOKUP(B49,'База спортсменов'!A:H,4,FALSE)</f>
        <v>#N/A</v>
      </c>
      <c r="F49" s="53" t="e">
        <f>VLOOKUP(B49,'База спортсменов'!A:H,5,FALSE)</f>
        <v>#N/A</v>
      </c>
      <c r="G49" s="54" t="e">
        <f>VLOOKUP(B49,'База спортсменов'!A:H,6,FALSE)</f>
        <v>#N/A</v>
      </c>
      <c r="H49" s="38"/>
      <c r="I49" s="38"/>
      <c r="J49" s="38"/>
      <c r="K49" s="38"/>
      <c r="L49" s="38"/>
      <c r="M49" s="38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1" t="str">
        <f t="shared" si="0"/>
        <v/>
      </c>
      <c r="AN49" s="35"/>
      <c r="AO49" s="35"/>
      <c r="AP49" s="35"/>
      <c r="AQ49" s="58"/>
    </row>
    <row r="50" spans="1:43" s="3" customFormat="1" ht="30.75" customHeight="1" x14ac:dyDescent="0.25">
      <c r="A50" s="56" t="s">
        <v>27</v>
      </c>
      <c r="B50" s="57">
        <v>18</v>
      </c>
      <c r="C50" s="247" t="e">
        <f>VLOOKUP(B50,'База спортсменов'!A:H,2,FALSE)</f>
        <v>#N/A</v>
      </c>
      <c r="D50" s="52" t="e">
        <f>VLOOKUP(B50,'База спортсменов'!A:H,3,FALSE)</f>
        <v>#N/A</v>
      </c>
      <c r="E50" s="233" t="e">
        <f>VLOOKUP(B50,'База спортсменов'!A:H,4,FALSE)</f>
        <v>#N/A</v>
      </c>
      <c r="F50" s="53" t="e">
        <f>VLOOKUP(B50,'База спортсменов'!A:H,5,FALSE)</f>
        <v>#N/A</v>
      </c>
      <c r="G50" s="54" t="e">
        <f>VLOOKUP(B50,'База спортсменов'!A:H,6,FALSE)</f>
        <v>#N/A</v>
      </c>
      <c r="H50" s="38"/>
      <c r="I50" s="38"/>
      <c r="J50" s="38"/>
      <c r="K50" s="38"/>
      <c r="L50" s="38"/>
      <c r="M50" s="38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1" t="str">
        <f t="shared" si="0"/>
        <v/>
      </c>
      <c r="AN50" s="35"/>
      <c r="AO50" s="35"/>
      <c r="AP50" s="35"/>
      <c r="AQ50" s="58"/>
    </row>
    <row r="51" spans="1:43" s="3" customFormat="1" ht="30.75" customHeight="1" thickBot="1" x14ac:dyDescent="0.3">
      <c r="A51" s="59" t="s">
        <v>135</v>
      </c>
      <c r="B51" s="60">
        <v>20</v>
      </c>
      <c r="C51" s="247" t="e">
        <f>VLOOKUP(B51,'База спортсменов'!A:H,2,FALSE)</f>
        <v>#N/A</v>
      </c>
      <c r="D51" s="52" t="e">
        <f>VLOOKUP(B51,'База спортсменов'!A:H,3,FALSE)</f>
        <v>#N/A</v>
      </c>
      <c r="E51" s="233" t="e">
        <f>VLOOKUP(B51,'База спортсменов'!A:H,4,FALSE)</f>
        <v>#N/A</v>
      </c>
      <c r="F51" s="53" t="e">
        <f>VLOOKUP(B51,'База спортсменов'!A:H,5,FALSE)</f>
        <v>#N/A</v>
      </c>
      <c r="G51" s="54" t="e">
        <f>VLOOKUP(B51,'База спортсменов'!A:H,6,FALSE)</f>
        <v>#N/A</v>
      </c>
      <c r="H51" s="44"/>
      <c r="I51" s="44"/>
      <c r="J51" s="44"/>
      <c r="K51" s="44"/>
      <c r="L51" s="44"/>
      <c r="M51" s="44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31" t="str">
        <f t="shared" si="0"/>
        <v/>
      </c>
      <c r="AN51" s="61"/>
      <c r="AO51" s="61"/>
      <c r="AP51" s="61"/>
      <c r="AQ51" s="81" t="s">
        <v>63</v>
      </c>
    </row>
    <row r="52" spans="1:43" ht="8.25" customHeight="1" thickTop="1" thickBot="1" x14ac:dyDescent="0.3">
      <c r="A52" s="21"/>
      <c r="B52" s="20"/>
      <c r="C52" s="20"/>
      <c r="D52" s="21"/>
      <c r="E52" s="23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</row>
    <row r="53" spans="1:43" ht="15" thickTop="1" x14ac:dyDescent="0.25">
      <c r="A53" s="115" t="s">
        <v>5</v>
      </c>
      <c r="B53" s="116"/>
      <c r="C53" s="116"/>
      <c r="D53" s="116"/>
      <c r="E53" s="116"/>
      <c r="F53" s="116"/>
      <c r="G53" s="116"/>
      <c r="H53" s="116" t="s">
        <v>6</v>
      </c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7"/>
    </row>
    <row r="54" spans="1:43" ht="14.4" x14ac:dyDescent="0.25">
      <c r="A54" s="77" t="s">
        <v>69</v>
      </c>
      <c r="B54" s="78"/>
      <c r="C54" s="223" t="s">
        <v>91</v>
      </c>
      <c r="D54" s="19"/>
      <c r="E54" s="234"/>
      <c r="F54" s="19"/>
      <c r="G54" s="70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28" t="s">
        <v>82</v>
      </c>
      <c r="AM54" s="74">
        <v>7</v>
      </c>
      <c r="AN54" s="90"/>
      <c r="AO54" s="69"/>
      <c r="AP54" s="75" t="s">
        <v>80</v>
      </c>
      <c r="AQ54" s="92">
        <f>COUNTIF(F23:F201,"ЗМС")</f>
        <v>0</v>
      </c>
    </row>
    <row r="55" spans="1:43" ht="14.4" x14ac:dyDescent="0.25">
      <c r="A55" s="77" t="s">
        <v>70</v>
      </c>
      <c r="B55" s="78"/>
      <c r="C55" s="224">
        <v>0.65</v>
      </c>
      <c r="D55" s="25"/>
      <c r="E55" s="235"/>
      <c r="F55" s="25"/>
      <c r="G55" s="71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28" t="s">
        <v>75</v>
      </c>
      <c r="AM55" s="74">
        <f>AM56+AM60</f>
        <v>29</v>
      </c>
      <c r="AN55" s="91"/>
      <c r="AO55" s="14"/>
      <c r="AP55" s="75" t="s">
        <v>23</v>
      </c>
      <c r="AQ55" s="92">
        <f>COUNTIF(F23:F201,"МСМК")</f>
        <v>0</v>
      </c>
    </row>
    <row r="56" spans="1:43" ht="14.4" x14ac:dyDescent="0.25">
      <c r="A56" s="29" t="s">
        <v>71</v>
      </c>
      <c r="B56" s="78"/>
      <c r="C56" s="76" t="s">
        <v>72</v>
      </c>
      <c r="D56" s="25"/>
      <c r="E56" s="235"/>
      <c r="F56" s="25"/>
      <c r="G56" s="71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28" t="s">
        <v>76</v>
      </c>
      <c r="AM56" s="74">
        <f>AM57+AM58+AM59</f>
        <v>29</v>
      </c>
      <c r="AN56" s="91"/>
      <c r="AO56" s="14"/>
      <c r="AP56" s="75" t="s">
        <v>30</v>
      </c>
      <c r="AQ56" s="92">
        <f>COUNTIF(F23:F201,"МС")</f>
        <v>15</v>
      </c>
    </row>
    <row r="57" spans="1:43" ht="14.4" x14ac:dyDescent="0.25">
      <c r="A57" s="77" t="s">
        <v>73</v>
      </c>
      <c r="B57" s="78"/>
      <c r="C57" s="76" t="s">
        <v>74</v>
      </c>
      <c r="D57" s="25"/>
      <c r="E57" s="235"/>
      <c r="F57" s="25"/>
      <c r="G57" s="71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28" t="s">
        <v>77</v>
      </c>
      <c r="AM57" s="74">
        <f>COUNT(A23:A201)</f>
        <v>21</v>
      </c>
      <c r="AN57" s="91"/>
      <c r="AO57" s="14"/>
      <c r="AP57" s="75" t="s">
        <v>81</v>
      </c>
      <c r="AQ57" s="92">
        <f>COUNTIF(F23:F201,"КМС")</f>
        <v>6</v>
      </c>
    </row>
    <row r="58" spans="1:43" ht="14.4" x14ac:dyDescent="0.25">
      <c r="A58" s="72"/>
      <c r="B58" s="30"/>
      <c r="C58" s="225"/>
      <c r="D58" s="25"/>
      <c r="E58" s="235"/>
      <c r="F58" s="25"/>
      <c r="G58" s="71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28" t="s">
        <v>78</v>
      </c>
      <c r="AM58" s="74">
        <f>COUNTIF(A23:A201,"НФ")</f>
        <v>7</v>
      </c>
      <c r="AN58" s="91"/>
      <c r="AO58" s="14"/>
      <c r="AP58" s="75" t="s">
        <v>108</v>
      </c>
      <c r="AQ58" s="92">
        <f>COUNTIF(F23:F201,"1 СР")</f>
        <v>0</v>
      </c>
    </row>
    <row r="59" spans="1:43" ht="14.4" x14ac:dyDescent="0.25">
      <c r="A59" s="29"/>
      <c r="B59" s="78"/>
      <c r="C59" s="76"/>
      <c r="D59" s="25"/>
      <c r="E59" s="235"/>
      <c r="F59" s="25"/>
      <c r="G59" s="71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28" t="s">
        <v>83</v>
      </c>
      <c r="AM59" s="74">
        <f>COUNTIF(A23:A201,"ДСКВ")</f>
        <v>1</v>
      </c>
      <c r="AN59" s="91"/>
      <c r="AO59" s="14"/>
      <c r="AP59" s="68"/>
      <c r="AQ59" s="93"/>
    </row>
    <row r="60" spans="1:43" ht="14.4" x14ac:dyDescent="0.25">
      <c r="A60" s="29"/>
      <c r="B60" s="78"/>
      <c r="C60" s="76"/>
      <c r="D60" s="25"/>
      <c r="E60" s="235"/>
      <c r="F60" s="25"/>
      <c r="G60" s="71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28" t="s">
        <v>79</v>
      </c>
      <c r="AM60" s="74">
        <f>COUNTIF(A23:A201,"НС")</f>
        <v>0</v>
      </c>
      <c r="AN60" s="91"/>
      <c r="AO60" s="14"/>
      <c r="AP60" s="75"/>
      <c r="AQ60" s="93"/>
    </row>
    <row r="61" spans="1:43" ht="4.5" customHeight="1" x14ac:dyDescent="0.25">
      <c r="A61" s="72"/>
      <c r="B61" s="15"/>
      <c r="C61" s="15"/>
      <c r="D61" s="7"/>
      <c r="E61" s="236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3"/>
    </row>
    <row r="62" spans="1:43" ht="15.6" x14ac:dyDescent="0.25">
      <c r="A62" s="112" t="s">
        <v>3</v>
      </c>
      <c r="B62" s="113"/>
      <c r="C62" s="113"/>
      <c r="D62" s="113"/>
      <c r="E62" s="113"/>
      <c r="F62" s="113" t="s">
        <v>11</v>
      </c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83"/>
      <c r="AM62" s="113" t="s">
        <v>4</v>
      </c>
      <c r="AN62" s="113"/>
      <c r="AO62" s="113"/>
      <c r="AP62" s="113"/>
      <c r="AQ62" s="114"/>
    </row>
    <row r="63" spans="1:43" x14ac:dyDescent="0.25">
      <c r="A63" s="118"/>
      <c r="B63" s="119"/>
      <c r="C63" s="119"/>
      <c r="D63" s="119"/>
      <c r="E63" s="119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86"/>
      <c r="AM63" s="120"/>
      <c r="AN63" s="120"/>
      <c r="AO63" s="120"/>
      <c r="AP63" s="120"/>
      <c r="AQ63" s="121"/>
    </row>
    <row r="64" spans="1:43" x14ac:dyDescent="0.25">
      <c r="A64" s="84"/>
      <c r="B64" s="85"/>
      <c r="C64" s="95"/>
      <c r="D64" s="85"/>
      <c r="E64" s="237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7"/>
    </row>
    <row r="65" spans="1:43" x14ac:dyDescent="0.25">
      <c r="A65" s="84"/>
      <c r="B65" s="85"/>
      <c r="C65" s="95"/>
      <c r="D65" s="85"/>
      <c r="E65" s="237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7"/>
    </row>
    <row r="66" spans="1:43" x14ac:dyDescent="0.25">
      <c r="A66" s="84"/>
      <c r="B66" s="85"/>
      <c r="C66" s="95"/>
      <c r="D66" s="85"/>
      <c r="E66" s="237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7"/>
    </row>
    <row r="67" spans="1:43" x14ac:dyDescent="0.25">
      <c r="A67" s="84"/>
      <c r="B67" s="85"/>
      <c r="C67" s="95"/>
      <c r="D67" s="85"/>
      <c r="E67" s="237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7"/>
    </row>
    <row r="68" spans="1:43" x14ac:dyDescent="0.2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85"/>
      <c r="AM68" s="119"/>
      <c r="AN68" s="119"/>
      <c r="AO68" s="119"/>
      <c r="AP68" s="119"/>
      <c r="AQ68" s="122"/>
    </row>
    <row r="69" spans="1:43" x14ac:dyDescent="0.25">
      <c r="A69" s="118"/>
      <c r="B69" s="119"/>
      <c r="C69" s="119"/>
      <c r="D69" s="119"/>
      <c r="E69" s="119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88"/>
      <c r="AM69" s="123"/>
      <c r="AN69" s="123"/>
      <c r="AO69" s="123"/>
      <c r="AP69" s="123"/>
      <c r="AQ69" s="124"/>
    </row>
    <row r="70" spans="1:43" ht="16.2" thickBot="1" x14ac:dyDescent="0.3">
      <c r="A70" s="125" t="str">
        <f>IF('Список участников'!E16&lt;&gt;0,'Список участников'!E16,"")</f>
        <v xml:space="preserve">ИВАНОВ А.В. (ВК, г. МОСКВА) </v>
      </c>
      <c r="B70" s="126"/>
      <c r="C70" s="126"/>
      <c r="D70" s="126"/>
      <c r="E70" s="126"/>
      <c r="F70" s="126" t="str">
        <f>IF('Список участников'!E17&lt;&gt;0,'Список участников'!E17,"")</f>
        <v xml:space="preserve">ГРИГОРЬЕВ В. А. (ВК, г. ОМСК) </v>
      </c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89"/>
      <c r="AM70" s="126" t="str">
        <f>IF('Список участников'!E18&lt;&gt;0,'Список участников'!E18,"")</f>
        <v xml:space="preserve">БОРОВИЦКАЯ Т. В. (ВК, г. ОМСК) </v>
      </c>
      <c r="AN70" s="126"/>
      <c r="AO70" s="126"/>
      <c r="AP70" s="126"/>
      <c r="AQ70" s="127"/>
    </row>
    <row r="71" spans="1:43" ht="14.4" thickTop="1" x14ac:dyDescent="0.25"/>
    <row r="74" spans="1:43" x14ac:dyDescent="0.25">
      <c r="A74" s="1" t="s">
        <v>94</v>
      </c>
    </row>
    <row r="76" spans="1:43" x14ac:dyDescent="0.25">
      <c r="A76" s="1" t="s">
        <v>95</v>
      </c>
    </row>
    <row r="77" spans="1:43" x14ac:dyDescent="0.25">
      <c r="A77" s="1" t="s">
        <v>96</v>
      </c>
    </row>
    <row r="78" spans="1:43" x14ac:dyDescent="0.25">
      <c r="A78" s="1" t="s">
        <v>97</v>
      </c>
    </row>
    <row r="79" spans="1:43" x14ac:dyDescent="0.25">
      <c r="A79" s="1" t="s">
        <v>98</v>
      </c>
    </row>
    <row r="80" spans="1:43" x14ac:dyDescent="0.25">
      <c r="A80" s="1" t="s">
        <v>99</v>
      </c>
    </row>
    <row r="81" spans="1:4" x14ac:dyDescent="0.25">
      <c r="A81" s="1" t="s">
        <v>100</v>
      </c>
    </row>
    <row r="82" spans="1:4" x14ac:dyDescent="0.25">
      <c r="A82" s="1" t="s">
        <v>101</v>
      </c>
    </row>
    <row r="83" spans="1:4" x14ac:dyDescent="0.25">
      <c r="A83" s="79" t="s">
        <v>89</v>
      </c>
      <c r="D83" s="1" t="s">
        <v>104</v>
      </c>
    </row>
    <row r="84" spans="1:4" x14ac:dyDescent="0.25">
      <c r="A84" s="79" t="s">
        <v>93</v>
      </c>
    </row>
    <row r="85" spans="1:4" x14ac:dyDescent="0.25">
      <c r="A85" s="79" t="s">
        <v>102</v>
      </c>
    </row>
    <row r="86" spans="1:4" x14ac:dyDescent="0.25">
      <c r="A86" s="79" t="s">
        <v>106</v>
      </c>
    </row>
    <row r="87" spans="1:4" x14ac:dyDescent="0.25">
      <c r="A87" s="80" t="s">
        <v>82</v>
      </c>
      <c r="C87" s="13" t="s">
        <v>105</v>
      </c>
    </row>
    <row r="88" spans="1:4" x14ac:dyDescent="0.25">
      <c r="A88" s="1" t="s">
        <v>103</v>
      </c>
    </row>
  </sheetData>
  <mergeCells count="45">
    <mergeCell ref="A5:AQ5"/>
    <mergeCell ref="A12:AQ12"/>
    <mergeCell ref="B21:B22"/>
    <mergeCell ref="C21:C22"/>
    <mergeCell ref="A8:AQ8"/>
    <mergeCell ref="H21:AK21"/>
    <mergeCell ref="AL21:AL22"/>
    <mergeCell ref="AM21:AM22"/>
    <mergeCell ref="AP21:AP22"/>
    <mergeCell ref="AQ21:AQ22"/>
    <mergeCell ref="A10:AQ10"/>
    <mergeCell ref="A11:AQ11"/>
    <mergeCell ref="AN21:AN22"/>
    <mergeCell ref="A69:E69"/>
    <mergeCell ref="F69:AK69"/>
    <mergeCell ref="AM69:AQ69"/>
    <mergeCell ref="A70:E70"/>
    <mergeCell ref="F70:AK70"/>
    <mergeCell ref="AM70:AQ70"/>
    <mergeCell ref="A63:E63"/>
    <mergeCell ref="F63:AK63"/>
    <mergeCell ref="AM63:AQ63"/>
    <mergeCell ref="A68:E68"/>
    <mergeCell ref="F68:AK68"/>
    <mergeCell ref="AM68:AQ68"/>
    <mergeCell ref="A62:E62"/>
    <mergeCell ref="F62:AK62"/>
    <mergeCell ref="AM62:AQ62"/>
    <mergeCell ref="A53:G53"/>
    <mergeCell ref="H53:AQ53"/>
    <mergeCell ref="A1:AQ1"/>
    <mergeCell ref="A2:AQ2"/>
    <mergeCell ref="A3:AQ3"/>
    <mergeCell ref="A4:AQ4"/>
    <mergeCell ref="AO21:AO22"/>
    <mergeCell ref="A6:AQ6"/>
    <mergeCell ref="A7:AQ7"/>
    <mergeCell ref="A9:AQ9"/>
    <mergeCell ref="D21:D22"/>
    <mergeCell ref="E21:E22"/>
    <mergeCell ref="F21:F22"/>
    <mergeCell ref="G21:G22"/>
    <mergeCell ref="A15:G15"/>
    <mergeCell ref="H15:AQ15"/>
    <mergeCell ref="A21:A22"/>
  </mergeCells>
  <conditionalFormatting sqref="AL1:AL1048576">
    <cfRule type="duplicateValues" dxfId="0" priority="1"/>
  </conditionalFormatting>
  <printOptions horizontalCentered="1"/>
  <pageMargins left="0.19685039370078741" right="0.19685039370078741" top="0.78740157480314965" bottom="0.78740157480314965" header="0.31496062992125984" footer="0.31496062992125984"/>
  <pageSetup paperSize="9" scale="50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ignoredErrors>
    <ignoredError sqref="AM23 AM24:AM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База спортсменов</vt:lpstr>
      <vt:lpstr>Список участников</vt:lpstr>
      <vt:lpstr>Критериум</vt:lpstr>
      <vt:lpstr>Критериум!Заголовки_для_печати</vt:lpstr>
      <vt:lpstr>'Список участников'!Заголовки_для_печати</vt:lpstr>
      <vt:lpstr>Критериум!Область_печати</vt:lpstr>
      <vt:lpstr>'Список участников'!Область_печати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Sprut</cp:lastModifiedBy>
  <cp:lastPrinted>2020-11-10T10:43:02Z</cp:lastPrinted>
  <dcterms:created xsi:type="dcterms:W3CDTF">1996-10-08T23:32:33Z</dcterms:created>
  <dcterms:modified xsi:type="dcterms:W3CDTF">2020-12-08T09:00:47Z</dcterms:modified>
</cp:coreProperties>
</file>